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81" documentId="8_{58AFFDC6-6186-41D7-B2D1-A9BC36860414}" xr6:coauthVersionLast="47" xr6:coauthVersionMax="47" xr10:uidLastSave="{5AEC6907-C538-4506-B833-22BE8F0CC5D4}"/>
  <bookViews>
    <workbookView xWindow="-28920" yWindow="-1920" windowWidth="29040" windowHeight="15720" activeTab="1" xr2:uid="{D28387E9-A079-4A4F-9B1F-176603E93F1E}"/>
  </bookViews>
  <sheets>
    <sheet name="Notes" sheetId="1" r:id="rId1"/>
    <sheet name="Dictionary" sheetId="6" r:id="rId2"/>
    <sheet name="Measure Directory" sheetId="9" r:id="rId3"/>
    <sheet name="Usernames" sheetId="4" r:id="rId4"/>
    <sheet name="System_Data" sheetId="5" r:id="rId5"/>
    <sheet name="National Benchmarks" sheetId="7" r:id="rId6"/>
    <sheet name="Hospital Dashboard" sheetId="8" r:id="rId7"/>
  </sheets>
  <definedNames>
    <definedName name="_xlnm._FilterDatabase" localSheetId="1" hidden="1">Dictionary!$A$1:$E$136</definedName>
    <definedName name="_xlnm._FilterDatabase" localSheetId="2" hidden="1">'Measure Directory'!$A$1:$B$1</definedName>
    <definedName name="_xlnm._FilterDatabase" localSheetId="5" hidden="1">'National Benchmarks'!$A$1:$W$4</definedName>
    <definedName name="_xlnm._FilterDatabase" localSheetId="4" hidden="1">System_Data!$A$1:$EA$1</definedName>
    <definedName name="_xlnm._FilterDatabase" localSheetId="3" hidden="1">Usernames!$A$1:$I$16</definedName>
    <definedName name="FALL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8" l="1"/>
  <c r="I3" i="8"/>
  <c r="E5" i="8"/>
  <c r="F5" i="8"/>
  <c r="G5" i="8"/>
  <c r="H5" i="8"/>
  <c r="I5" i="8"/>
  <c r="J5" i="8"/>
  <c r="E6" i="8"/>
  <c r="F6" i="8"/>
  <c r="G6" i="8"/>
  <c r="H6" i="8"/>
  <c r="I6" i="8"/>
  <c r="J6" i="8"/>
  <c r="E7" i="8"/>
  <c r="F7" i="8"/>
  <c r="G7" i="8"/>
  <c r="H7" i="8"/>
  <c r="I7" i="8"/>
  <c r="J7" i="8"/>
  <c r="E8" i="8"/>
  <c r="F8" i="8"/>
  <c r="G8" i="8"/>
  <c r="H8" i="8"/>
  <c r="I8" i="8"/>
  <c r="J8" i="8"/>
  <c r="E9" i="8"/>
  <c r="F9" i="8"/>
  <c r="G9" i="8"/>
  <c r="H9" i="8"/>
  <c r="I9" i="8"/>
  <c r="J9" i="8"/>
  <c r="E10" i="8"/>
  <c r="F10" i="8"/>
  <c r="G10" i="8"/>
  <c r="H10" i="8"/>
  <c r="I10" i="8"/>
  <c r="J10" i="8"/>
  <c r="E11" i="8"/>
  <c r="F11" i="8"/>
  <c r="G11" i="8"/>
  <c r="H11" i="8"/>
  <c r="I11" i="8"/>
  <c r="J11" i="8"/>
  <c r="E12" i="8"/>
  <c r="F12" i="8"/>
  <c r="G12" i="8"/>
  <c r="H12" i="8"/>
  <c r="I12" i="8"/>
  <c r="J12" i="8"/>
  <c r="E13" i="8"/>
  <c r="F13" i="8"/>
  <c r="G13" i="8"/>
  <c r="H13" i="8"/>
  <c r="I13" i="8"/>
  <c r="J13" i="8"/>
  <c r="E14" i="8"/>
  <c r="F14" i="8"/>
  <c r="G14" i="8"/>
  <c r="H14" i="8"/>
  <c r="I14" i="8"/>
  <c r="J14" i="8"/>
  <c r="E15" i="8"/>
  <c r="F15" i="8"/>
  <c r="G15" i="8"/>
  <c r="H15" i="8"/>
  <c r="I15" i="8"/>
  <c r="J15" i="8"/>
  <c r="E16" i="8"/>
  <c r="F16" i="8"/>
  <c r="G16" i="8"/>
  <c r="H16" i="8"/>
  <c r="I16" i="8"/>
  <c r="J16" i="8"/>
  <c r="E17" i="8"/>
  <c r="F17" i="8"/>
  <c r="G17" i="8"/>
  <c r="H17" i="8"/>
  <c r="I17" i="8"/>
  <c r="J17" i="8"/>
  <c r="E18" i="8"/>
  <c r="F18" i="8"/>
  <c r="G18" i="8"/>
  <c r="H18" i="8"/>
  <c r="I18" i="8"/>
  <c r="J18" i="8"/>
  <c r="E19" i="8"/>
  <c r="F19" i="8"/>
  <c r="G19" i="8"/>
  <c r="H19" i="8"/>
  <c r="I19" i="8"/>
  <c r="J19" i="8"/>
  <c r="E20" i="8"/>
  <c r="F20" i="8"/>
  <c r="G20" i="8"/>
  <c r="H20" i="8"/>
  <c r="I20" i="8"/>
  <c r="J20" i="8"/>
  <c r="E21" i="8"/>
  <c r="F21" i="8"/>
  <c r="G21" i="8"/>
  <c r="H21" i="8"/>
  <c r="I21" i="8"/>
  <c r="J21" i="8"/>
  <c r="E22" i="8"/>
  <c r="F22" i="8"/>
  <c r="G22" i="8"/>
  <c r="H22" i="8"/>
  <c r="I22" i="8"/>
  <c r="J22" i="8"/>
  <c r="E23" i="8"/>
  <c r="F23" i="8"/>
  <c r="G23" i="8"/>
  <c r="H23" i="8"/>
  <c r="I23" i="8"/>
  <c r="J23" i="8"/>
  <c r="E24" i="8"/>
  <c r="F24" i="8"/>
  <c r="G24" i="8"/>
  <c r="H24" i="8"/>
  <c r="I24" i="8"/>
  <c r="J24" i="8"/>
  <c r="E25" i="8"/>
  <c r="F25" i="8"/>
  <c r="G25" i="8"/>
  <c r="H25" i="8"/>
  <c r="I25" i="8"/>
  <c r="J25" i="8"/>
  <c r="E26" i="8"/>
  <c r="F26" i="8"/>
  <c r="G26" i="8"/>
  <c r="H26" i="8"/>
  <c r="I26" i="8"/>
  <c r="J26" i="8"/>
</calcChain>
</file>

<file path=xl/sharedStrings.xml><?xml version="1.0" encoding="utf-8"?>
<sst xmlns="http://schemas.openxmlformats.org/spreadsheetml/2006/main" count="1992" uniqueCount="472">
  <si>
    <t>There are a total of</t>
  </si>
  <si>
    <t>Receipt and acceptance of these data indicates users agreement to use them consistent with the Data</t>
  </si>
  <si>
    <t>Use Agreement between your organization and The Leapfrog Group.</t>
  </si>
  <si>
    <t>hospitals in your system receiving a grade.</t>
  </si>
  <si>
    <t xml:space="preserve">Note: If a hospital in your system is not receiving a grade this cycle, they will not appear in this tab. </t>
  </si>
  <si>
    <t>ID</t>
  </si>
  <si>
    <t>Field Name</t>
  </si>
  <si>
    <t>Format</t>
  </si>
  <si>
    <t>Notes</t>
  </si>
  <si>
    <t>Text (nn-nnnn)</t>
  </si>
  <si>
    <t>Generally, a hospital's CMS Certification Number, e.g., 01-2345 (or Help Desk assigned).  See Leapfrog policy on reporting by hospitals with multiple campuses (http://www.leapfroggroup.org/survey-materials/multi-campus-reporting-policy).</t>
  </si>
  <si>
    <t>This is a unique identifier that replaced the Hospital Ref Code in 2019 and is the identifier used in all other Leapfrog programs.</t>
  </si>
  <si>
    <t>The CMS Certification Number (CCN) assigned to a hospital by CMS. Duplicate values in this field may be possible, as multiple campuses may share a CCN.
&lt;null&gt; - CCN could not be determined for this hospital/campus or is not applicable.</t>
  </si>
  <si>
    <t>Hospital Name</t>
  </si>
  <si>
    <t>Text</t>
  </si>
  <si>
    <t>Address</t>
  </si>
  <si>
    <t>Hospital Address</t>
  </si>
  <si>
    <t>City</t>
  </si>
  <si>
    <t>Hospital City</t>
  </si>
  <si>
    <t>State</t>
  </si>
  <si>
    <t>Hospital State</t>
  </si>
  <si>
    <t>Text (nnnnn or nnnnn-nnnn)</t>
  </si>
  <si>
    <t>Hospital ZIP Code, treat as text with leading 0's preserved.</t>
  </si>
  <si>
    <t>The final numerical score calculated based on the 22 evidence-based measures of patient safety.</t>
  </si>
  <si>
    <t>The letter grade based on converting the final numerical score.</t>
  </si>
  <si>
    <t>Date (YYYY)</t>
  </si>
  <si>
    <t>Reporting period used, which differs based on the data source.</t>
  </si>
  <si>
    <t>Measure score for CPOE, which is assigned based on performance on the Leapfrog Hospital Survey (primary data source) or imputation model (secondary data source).</t>
  </si>
  <si>
    <t>Measure score for BCMA, which is assigned based on performance on the Leapfrog Hospital Survey (primary data source) or imputation model (secondary data source).</t>
  </si>
  <si>
    <t xml:space="preserve">Text </t>
  </si>
  <si>
    <t>Measure score for ICU Physician Staffing, which is assigned based on performance on the Leapfrog Hospital Survey (primary data source) or imputation model (secondary data source).</t>
  </si>
  <si>
    <t>Primary Data Source: Current Leapfrog Hospital Survey</t>
  </si>
  <si>
    <t>Reporting period used.</t>
  </si>
  <si>
    <t>Measure score for NQF Safe Practice 1, which is the number of points awarded to this NQF Safe Practice in the Current Leapfrog Hospital Survey.</t>
  </si>
  <si>
    <t>Measure score for NQF Safe Practice 2, which is the number of points awarded to this NQF Safe Practice in the Current Leapfrog Hospital Survey.</t>
  </si>
  <si>
    <t>Measure score for Hand Hygiene, which is assigned based on performance on the Leapfrog Hospital Survey (primary data source) or imputation model (secondary data source).</t>
  </si>
  <si>
    <t>Primary Data Source: CMS</t>
  </si>
  <si>
    <t>Date (MM/DD/YYYY - MM/DD/YYYY)</t>
  </si>
  <si>
    <t>Measure score for H COMP 1, which is the composite topic linear mean score as calculated by CMS.</t>
  </si>
  <si>
    <t>Measure score for H COMP 2, which is the composite topic linear mean score as calculated by CMS.</t>
  </si>
  <si>
    <t>CMS is the primary and only data source for HCAHPS and will be noted in this field for all hospitals.
A blank value indicates that the hospital was not graded for the Current Round of the Safety Grade.</t>
  </si>
  <si>
    <t>Measure score for H COMP 3, which is the composite topic linear mean score as calculated by CMS.</t>
  </si>
  <si>
    <t>Measure score for H COMP 5, which is the composite topic linear mean score as calculated by CMS.</t>
  </si>
  <si>
    <t>Measure score for H COMP 6, which is the composite topic linear mean score as calculated by CMS.</t>
  </si>
  <si>
    <t>Measure score for Foreign Object Retained, which is the rate per 1,000 eligible Medicare Fee-for-Service inpatient discharges as reported by CMS (primary data source).</t>
  </si>
  <si>
    <t>Measure score for Air Embolism, which is the rate per 1,000 eligible Medicare Fee-for-Service inpatient discharges as reported by CMS (primary data source).</t>
  </si>
  <si>
    <t>Measure score for Falls and Trauma, which is the rate per 1,000 eligible Medicare Fee-for-Service inpatient discharges as reported by CMS (primary data source).</t>
  </si>
  <si>
    <t>Primary Data Source: Current Leapfrog Hospital Survey 
Secondary Data Source: CMS</t>
  </si>
  <si>
    <t xml:space="preserve">Reporting period used. </t>
  </si>
  <si>
    <t>Measure score for CLABSI, which is the Standardized Infection Ratio (SIR) from the Current Leapfrog Hospital Survey (primary data source) or CMS (secondary data source).</t>
  </si>
  <si>
    <t>Measure score for CAUTI, which is the Standardized Infection Ratio (SIR) from the Current Leapfrog Hospital Survey (primary data source) or CMS (secondary data source).</t>
  </si>
  <si>
    <t>Measure score for SSI Colon, which is the Standardized Infection Ratio (SIR) from the Current Leapfrog Hospital Survey (primary data source) or CMS (secondary data source).</t>
  </si>
  <si>
    <t>Measure score for MRSA, which is the Standardized Infection Ratio (SIR) from the Current Leapfrog Hospital Survey (primary data source) or CMS (secondary data source).</t>
  </si>
  <si>
    <t>Measure score for C. diff, which is the Standardized Infection Ratio (SIR) from the Current Leapfrog Hospital Survey (primary data source) or CMS (secondary data source).</t>
  </si>
  <si>
    <t>Measure score for PSI 4, which is the death rate per 1,000 eligible Medicare Fee-for-Servicesurgical patients who had a serious treatable complication after surgery as reported by CMS (primary data source).</t>
  </si>
  <si>
    <t xml:space="preserve">Measure score for PSI 90, which is a weighted average based on 10 component indicators: PSI 3, PSI 6, PSI 8, PSI 9, PSI 10, PSI 11, PSI 12, PSI 13, PSI 14, and PSI 15. </t>
  </si>
  <si>
    <t>Note: CMS calculates PSI 90 using the ten (10) component PSIs that are listed below. While scores for each of the 10 component PSIs will NOT be used to calculate Hospital Safety Grades, they will be publicly reported on the Hospital Safety Grade website (https://www.hospitalsafetygrade.org/)</t>
  </si>
  <si>
    <t>Measure score for PSI 3, which is the rate of pressure ulcers per 1,000 eligible Medicare Fee-for-Service patient discharges as reported by CMS (primary data source).</t>
  </si>
  <si>
    <t>Measure score for PSI 6, which is the rate of collapsed lungs per 1,000 eligible Medicare Fee-for-Service patient discharges as reported by CMS (primary data source).</t>
  </si>
  <si>
    <t>Measure score for PSI 8, which is the rate of in-hospital falls with hip fractures per 1,000 eligible Medicare Fee-for-Service patient discharges as reported by CMS (primary data source).</t>
  </si>
  <si>
    <t>Measure score for PSI 9, which is the rate of perioperative Hemorrhage and hematoma per 1,000 eligible Medicare Fee-for-Service patients who had surgery as reported by CMS (primary data source).</t>
  </si>
  <si>
    <t>Measure score for PSI 6, which is the rate of postoperative acute kidney injury per 1,000 eligible Medicare Fee-for-Service patients who had surgery as reported by CMS (primary data source).</t>
  </si>
  <si>
    <t>Measure score for PSI 11, which is the rate of serious breathing problems per 1,000 eligible Medicare Fee-for-Service patients who had surgery as reported by CMS (primary data source).</t>
  </si>
  <si>
    <t>Measure score for PSI 12, which is the rate of perioperative pulmonary embolism or deep vein thrombosis (PE/DVT) per 1,000 eligible Medicare Fee-for-Service patients who had surgery as reported by CMS (primary data source).</t>
  </si>
  <si>
    <t>Measure score for PSI 13, which is the rate of postoperative sepsis per 1,000 eligible Medicare Fee-for-Service patients who had surgery as reported by CMS (primary data source).</t>
  </si>
  <si>
    <t>Measure score for PSI 14, which is the rate of wounds in the stomach or abdomen area splitting open per 1,000 eligible Medicare Fee-for-Service patients who had surgery on their abdomen as reported by CMS (primary data source).</t>
  </si>
  <si>
    <t>Measure score for PSI 15, which is that rate of accidental cuts and tears in the abdominal or pelvic region per 1,000 eligible Medicare Fee-for-Service procedures as reported by CMS (primary data source).</t>
  </si>
  <si>
    <t>Leapfrog_ID</t>
  </si>
  <si>
    <t>CCN</t>
  </si>
  <si>
    <t>Zip</t>
  </si>
  <si>
    <t>CPOE_Data_Source</t>
  </si>
  <si>
    <t>CPOE_Reporting_Period</t>
  </si>
  <si>
    <t>CPOE_Score</t>
  </si>
  <si>
    <t>CPOE_ZScore</t>
  </si>
  <si>
    <t>BCMA_Data_Source</t>
  </si>
  <si>
    <t>BCMA_Reporting_Period</t>
  </si>
  <si>
    <t>BCMA_Score</t>
  </si>
  <si>
    <t>BCMA_Zscore</t>
  </si>
  <si>
    <t>IPS_Data_Source</t>
  </si>
  <si>
    <t>IPS_Reporting_Period</t>
  </si>
  <si>
    <t>IPS_Score</t>
  </si>
  <si>
    <t>IPS_Zscore</t>
  </si>
  <si>
    <t>SP1_Data_Source</t>
  </si>
  <si>
    <t>SP1_Reporting_Period</t>
  </si>
  <si>
    <t>SP1_Zscore</t>
  </si>
  <si>
    <t>SP2_Data_Source</t>
  </si>
  <si>
    <t>SP2_Reporting_Period</t>
  </si>
  <si>
    <t>SP2_Zscore</t>
  </si>
  <si>
    <t>HH_Data_Source</t>
  </si>
  <si>
    <t>HH_Reporting_Period</t>
  </si>
  <si>
    <t>HH_Score</t>
  </si>
  <si>
    <t>HH_Zscore</t>
  </si>
  <si>
    <t>H_COMP_1_Data_Source</t>
  </si>
  <si>
    <t>H_COMP_1_Reporting_Period</t>
  </si>
  <si>
    <t>H_COMP_1_Zscore</t>
  </si>
  <si>
    <t>H_COMP_2_Data_Source</t>
  </si>
  <si>
    <t>H_COMP_2_Reporting_Period</t>
  </si>
  <si>
    <t>H_COMP_2_Zscore</t>
  </si>
  <si>
    <t>H_COMP_3_Data_Source</t>
  </si>
  <si>
    <t>H_COMP_3_Reporting_Period</t>
  </si>
  <si>
    <t>H_COMP_3_Zscore</t>
  </si>
  <si>
    <t>H_COMP_5_Data_Source</t>
  </si>
  <si>
    <t>H_COMP_5_Reporting_Period</t>
  </si>
  <si>
    <t>H_COMP_5_Zscore</t>
  </si>
  <si>
    <t>H_COMP_6_Data_Source</t>
  </si>
  <si>
    <t>H_COMP_6_Reporting_Period</t>
  </si>
  <si>
    <t>H_COMP_6_Zscore</t>
  </si>
  <si>
    <t>ForORet_Data_Source</t>
  </si>
  <si>
    <t>ForORet_Reporting_Period</t>
  </si>
  <si>
    <t>ForORet_Zscore</t>
  </si>
  <si>
    <t>AirEmb_Data_Source</t>
  </si>
  <si>
    <t>AirEmb_Reporting_Period</t>
  </si>
  <si>
    <t>AirEmb_Zscore</t>
  </si>
  <si>
    <t>FallTraum_Data_Source</t>
  </si>
  <si>
    <t>FallTraum_Reporting_Period</t>
  </si>
  <si>
    <t>FallTraum_Zscore</t>
  </si>
  <si>
    <t>CLABSI_Data_Source</t>
  </si>
  <si>
    <t>CLABSI_Reporting_Period</t>
  </si>
  <si>
    <t>CLABSI_Zscore</t>
  </si>
  <si>
    <t>CAUTI_Data_Source</t>
  </si>
  <si>
    <t>CAUTI_Reporting_Period</t>
  </si>
  <si>
    <t>CAUTI_Zscore</t>
  </si>
  <si>
    <t>SSIcolon_Data_Source</t>
  </si>
  <si>
    <t>SSIcolon_Reporting_Period</t>
  </si>
  <si>
    <t>SSIColon_Zscore</t>
  </si>
  <si>
    <t>MRSA_Data_Source</t>
  </si>
  <si>
    <t>MRSA_Reporting_Period</t>
  </si>
  <si>
    <t>MRSA_Zscore</t>
  </si>
  <si>
    <t>CDI_Data_Source</t>
  </si>
  <si>
    <t>CDI_Reporting_Period</t>
  </si>
  <si>
    <t>CDI_Zscore</t>
  </si>
  <si>
    <t>PSI4_Data_Source</t>
  </si>
  <si>
    <t>PSI4_Reporting_Period</t>
  </si>
  <si>
    <t>PSI4_Zscore</t>
  </si>
  <si>
    <t>PSI90_Data_Source</t>
  </si>
  <si>
    <t>PSI90_Reporting_Period</t>
  </si>
  <si>
    <t>PSI90_Zscore</t>
  </si>
  <si>
    <t>PSI3_Data_Source</t>
  </si>
  <si>
    <t>PSI3_Reporting_Period</t>
  </si>
  <si>
    <t>PSI3_rate</t>
  </si>
  <si>
    <t>PSI6_Data_Source</t>
  </si>
  <si>
    <t>PSI6_Reporting_Period</t>
  </si>
  <si>
    <t>PSI6_rate</t>
  </si>
  <si>
    <t>PSI8_Data_Source</t>
  </si>
  <si>
    <t>PSI8_Reporting_Period</t>
  </si>
  <si>
    <t>PSI8_rate</t>
  </si>
  <si>
    <t>PSI9_Data_Source</t>
  </si>
  <si>
    <t>PSI9_Reporting_Period</t>
  </si>
  <si>
    <t>PSI9_rate</t>
  </si>
  <si>
    <t>PSI10_Data_Source</t>
  </si>
  <si>
    <t>PSI10_Reporting_Period</t>
  </si>
  <si>
    <t>PSI10_rate</t>
  </si>
  <si>
    <t>PSI11_Data_Source</t>
  </si>
  <si>
    <t>PSI11_Reporting_Period</t>
  </si>
  <si>
    <t>PSI11_rate</t>
  </si>
  <si>
    <t>PSI12_Data_Source</t>
  </si>
  <si>
    <t>PSI12_Reporting_Period</t>
  </si>
  <si>
    <t>PSI12_rate</t>
  </si>
  <si>
    <t>PSI13_Data_Source</t>
  </si>
  <si>
    <t>PSI13_Reporting_Period</t>
  </si>
  <si>
    <t>PSI13_rate</t>
  </si>
  <si>
    <t>PSI14_Data_Source</t>
  </si>
  <si>
    <t>PSI14_Reporting_Period</t>
  </si>
  <si>
    <t>PSI14_rate</t>
  </si>
  <si>
    <t>PSI15_Data_Source</t>
  </si>
  <si>
    <t>PSI15_Reporting_Period</t>
  </si>
  <si>
    <t>PSI15_rate</t>
  </si>
  <si>
    <t>Normalized_Score</t>
  </si>
  <si>
    <t>Grade</t>
  </si>
  <si>
    <t>CMS</t>
  </si>
  <si>
    <t>Numeric</t>
  </si>
  <si>
    <t>The Z-score received for CPOE, which is based on the the score the hospital receives and the average score for CPOE.</t>
  </si>
  <si>
    <t>The Z-score received for BCMA, which is based on the the score the hospital receives and the average score for BCMA.</t>
  </si>
  <si>
    <t>The Z-score received for ICU Physician Staffing, which is based on the the score the hospital receives and the average score for ICU Physician Staffing.</t>
  </si>
  <si>
    <t>The Z-score received for Hand Hygiene, which is based on the the score the hospital receives and the average score for Hand Hygiene.</t>
  </si>
  <si>
    <t>The Z-score received for H COMP 1, which is based on the the score the hospital receives and the average score for H COMP 1.</t>
  </si>
  <si>
    <t>The Z-score received for H COMP 2, which is based on the the score the hospital receives and the average score for H COMP 2.</t>
  </si>
  <si>
    <t>The Z-score received for H COMP 3, which is based on the the score the hospital receives and the average score for H COMP 3.</t>
  </si>
  <si>
    <t>The Z-score received for H COMP 5, which is based on the the score the hospital receives and the average score for H COMP 5.</t>
  </si>
  <si>
    <t>The Z-score received for H COMP 6, which is based on the the score the hospital receives and the average score for H COMP 6.</t>
  </si>
  <si>
    <t>The Z-score received for Foreign Object Retained, which is based on the the score the hospital receives and the average score for Foreign Object Retained.</t>
  </si>
  <si>
    <t>The Z-score received for Air Embolism, which is based on the the score the hospital receives and the average score for Air Embolism.</t>
  </si>
  <si>
    <t>The Z-score received for Falls and Trauma, which is based on the the score the hospital receives and the average score for Falls and Trauma.</t>
  </si>
  <si>
    <t>The Z-score received for CLABSI, which is based on the the score the hospital receives and the average score for CLABSI.</t>
  </si>
  <si>
    <t>The Z-score received for CAUTI, which is based on the the score the hospital receives and the average score for CAUTI.</t>
  </si>
  <si>
    <t>The Z-score received for SSI Colon, which is based on the the score the hospital receives and the average score for SSI Colon.</t>
  </si>
  <si>
    <t>The Z-score received for MRSA, which is based on the the score the hospital receives and the average score for MRSA.</t>
  </si>
  <si>
    <t>The Z-score received for CDI, which is based on the the score the hospital receives and the average score for CDI.</t>
  </si>
  <si>
    <t>The Z-score received for PSI-4, which is based on the the score the hospital receives and the average score for PSI-4.</t>
  </si>
  <si>
    <t>The Z-score received for PSI-90, which is based on the the score the hospital receives and the average score for PSI-90.</t>
  </si>
  <si>
    <t>Hospital_ID</t>
  </si>
  <si>
    <t>FacilityName</t>
  </si>
  <si>
    <t>Hospital_Safety_Score_Username</t>
  </si>
  <si>
    <t>Hospital_Safety_Score_Password</t>
  </si>
  <si>
    <t>Note: This tab will only be populated for the final file released during the Embargo period, the Review file will not contain any benchmarks.</t>
  </si>
  <si>
    <t>Value</t>
  </si>
  <si>
    <t>Average</t>
  </si>
  <si>
    <t>Measure score for Total Nursing Care Hours per Patient Day, which is assigned based on performance on the current Leapfrog Hospital Survey.</t>
  </si>
  <si>
    <t>The Z-score received for Total Nursing Care Hours per Patient Day, which is based on the the score the hospital receives and the average score for Total Nursing Care Hours per Patient Day.</t>
  </si>
  <si>
    <t>Not Available</t>
  </si>
  <si>
    <t>NW_Data_Source</t>
  </si>
  <si>
    <t>NW_Reporting_Period</t>
  </si>
  <si>
    <t>NW_Zscore</t>
  </si>
  <si>
    <t>NW_Score</t>
  </si>
  <si>
    <t>A</t>
  </si>
  <si>
    <t>B</t>
  </si>
  <si>
    <t>C</t>
  </si>
  <si>
    <t>Hospital ID</t>
  </si>
  <si>
    <t>Enter Hospital ID Here --&gt;</t>
  </si>
  <si>
    <t>Grade ---&gt;</t>
  </si>
  <si>
    <t>SG Measure</t>
  </si>
  <si>
    <t>Source of Data</t>
  </si>
  <si>
    <t>Hospital's Score</t>
  </si>
  <si>
    <t>National Average</t>
  </si>
  <si>
    <t>Computerized Physician Order Entry (CPOE)</t>
  </si>
  <si>
    <t>Bar Code Medication Administration (BCMA)</t>
  </si>
  <si>
    <t>ICU Physician Staffing (IPS)</t>
  </si>
  <si>
    <t>Safe Practice 1: Leadership
Structures and Systems</t>
  </si>
  <si>
    <t>Safe Practice 2: Culture
Measurement, Feedback &amp;
Intervention</t>
  </si>
  <si>
    <t>Nursing Workforce</t>
  </si>
  <si>
    <t>Hand Hygiene</t>
  </si>
  <si>
    <t>H-Comp-1: Nurse Communication</t>
  </si>
  <si>
    <t>H-Comp-2: Doctor Communication</t>
  </si>
  <si>
    <t>H-Comp-3: Staff Responsiveness</t>
  </si>
  <si>
    <t>H-Comp-5: Communication about Medicine</t>
  </si>
  <si>
    <t>H-Comp-6: Discharge Information</t>
  </si>
  <si>
    <t>Foreign Body Left During Procedure - Dangerous object left in patient’s body</t>
  </si>
  <si>
    <t>Air Embolism</t>
  </si>
  <si>
    <t>Falls and Trauma</t>
  </si>
  <si>
    <t>CLABSI - Infection in the blood</t>
  </si>
  <si>
    <t>CAUTI - Infection in the urinary tract</t>
  </si>
  <si>
    <t>SSI-Colon - Surgical site infection after colon surgery</t>
  </si>
  <si>
    <t>MRSA Infection</t>
  </si>
  <si>
    <t>C. diff. Infection</t>
  </si>
  <si>
    <t>PSI-4: Death among Surgical IP - Death from treatable serious complications</t>
  </si>
  <si>
    <t>PSI-90 Patient Safety Composite Measure</t>
  </si>
  <si>
    <t>Best</t>
  </si>
  <si>
    <t>Worst</t>
  </si>
  <si>
    <t>Best Score</t>
  </si>
  <si>
    <t>Worst Score</t>
  </si>
  <si>
    <t>Highlighting Color Key</t>
  </si>
  <si>
    <t>Color</t>
  </si>
  <si>
    <t>PSI-90</t>
  </si>
  <si>
    <t>Green</t>
  </si>
  <si>
    <t>Yellow</t>
  </si>
  <si>
    <t>Red</t>
  </si>
  <si>
    <t>Within +/- 3 Standard Errors of National Average</t>
  </si>
  <si>
    <t>Process Measures</t>
  </si>
  <si>
    <t>Outcome Measures</t>
  </si>
  <si>
    <t>More than 0.5 Standard Deviations of National Average</t>
  </si>
  <si>
    <t>Within +/- 0.5 Standard Deviations of National Average</t>
  </si>
  <si>
    <t>More than 3 Standard Errors Above National Average</t>
  </si>
  <si>
    <t>More than 3 Standard Errors Below National Average</t>
  </si>
  <si>
    <t>More than 0.5 Standard Deviations Above National Average</t>
  </si>
  <si>
    <t>More than 0.5 Standard Deviations Below National Average</t>
  </si>
  <si>
    <t>See the "National Benchmarks" tab to view the Best, Worse, and Average Score for each measure included in the Safety Grade.</t>
  </si>
  <si>
    <t>Teaching</t>
  </si>
  <si>
    <t>Non-Teaching</t>
  </si>
  <si>
    <t>SP1_Score</t>
  </si>
  <si>
    <t>SP2_Score</t>
  </si>
  <si>
    <t>H_COMP_1_Score</t>
  </si>
  <si>
    <t>H_COMP_2_Score</t>
  </si>
  <si>
    <t>H_COMP_3_Score</t>
  </si>
  <si>
    <t>H_COMP_5_Score</t>
  </si>
  <si>
    <t>H_COMP_6_Score</t>
  </si>
  <si>
    <t>ForORet_Rate</t>
  </si>
  <si>
    <t>AirEmb_Rate</t>
  </si>
  <si>
    <t>FallTraum_Rate</t>
  </si>
  <si>
    <t>CLABSI_SIR</t>
  </si>
  <si>
    <t>CAUTI_SIR</t>
  </si>
  <si>
    <t>SSIColon_SIR</t>
  </si>
  <si>
    <t>MRSA_SIR</t>
  </si>
  <si>
    <t>CDI_SIR</t>
  </si>
  <si>
    <t>PSI4_Rate</t>
  </si>
  <si>
    <t>PSI90_Rate</t>
  </si>
  <si>
    <t>SSIcolon_SIR</t>
  </si>
  <si>
    <t>Hospital's Z-Score</t>
  </si>
  <si>
    <t>Trimmed</t>
  </si>
  <si>
    <t>Contains a list of any applicable measures that were trimmed due to being at the 99% percentile for each hospital.</t>
  </si>
  <si>
    <t>A blank value indicates that no values or rates were trimmed during the Current Round of the Safety Grade.</t>
  </si>
  <si>
    <t>See the "Hospital Dashboard" tab to display each hospital's performance used to calculate the grade compared to the National Benchmarks.</t>
  </si>
  <si>
    <t>Note: In order to properly use this tab, type any of your hospital's Leapfrog IDs in the correct ID slot in the top left-hand corner and the data will automatically populate.</t>
  </si>
  <si>
    <t>All highlighting rules are in the legend below the table and match the same color coding rules that are displayed on the Safety Grade Website.</t>
  </si>
  <si>
    <t/>
  </si>
  <si>
    <t xml:space="preserve">See the "Usernames" tab for the usernames and passwords needed to access the Safety Grade Review website at https://www.hospitalsafetygrade.org/for-hospitals/data-review/review-login. </t>
  </si>
  <si>
    <t xml:space="preserve">See the "System Data" tab for the Hospital Safety Grade data, including hospital-specific letter grades.  </t>
  </si>
  <si>
    <t>This file contains Leapfrog Hospital Safety Grades for your system for the Spring/Fall YYYY Cycle:</t>
  </si>
  <si>
    <t>xx</t>
  </si>
  <si>
    <t>See the "Dictionary" tab and "Measure Directory" tab for an explanation of the results found in the "System Data" tab.</t>
  </si>
  <si>
    <t xml:space="preserve">Note: Current Safety Grade Round refers to Spring/Fall YYYY Safety Grade, and Previous Safety Grade Round refers to Spring/Fall YYYY. </t>
  </si>
  <si>
    <t xml:space="preserve">Current Leapfrog Hospital Survey refers to the YYYY Leapfrog Hospital Survey. </t>
  </si>
  <si>
    <t>MM/DD/YYYY</t>
  </si>
  <si>
    <t>Definition and/or Valid Values in System_Data Tab</t>
  </si>
  <si>
    <t>CMS_Certification_Number</t>
  </si>
  <si>
    <t>Previously "CCN" or "Medicare Provider Number" in older files.</t>
  </si>
  <si>
    <t>Facility_Name</t>
  </si>
  <si>
    <t>State_Abbreviation</t>
  </si>
  <si>
    <t>Text (NN)</t>
  </si>
  <si>
    <t>Abbreviated Hospital State Name</t>
  </si>
  <si>
    <t xml:space="preserve">New in fall 2025. </t>
  </si>
  <si>
    <t>Zip_Code</t>
  </si>
  <si>
    <t>Previously "Zip".</t>
  </si>
  <si>
    <t>Teaching_Type</t>
  </si>
  <si>
    <t>Teaching status is determined from the Center for Disease Control and Prevention's (CDC) National Healthcare Safety Network (NHSN) Annual Hospital Survey of the Patient Safety Component. Teaching status is only available for hospitals that have completed the most recent Leapfrog Hospital Survey and have granted Leapfrog access to their NHSN data.
&lt;null&gt; - hospital did not submit a Leapfrog Hospital Survey and/or did not complete all requirements for providing Leapfrog access to NHSN teaching status data</t>
  </si>
  <si>
    <t xml:space="preserve">Previously "Teaching_Status".
Teaching indicates that a hospital is a Major or Graduate-level teaching hospital based on data obtained from the CDC’s NHSN. Non-teaching indicates that a hospital is not a teaching hospital (no medical school affiliation) or is only an Undergraduate-level teaching hospital based on data obtained from the CDC's NHSN. </t>
  </si>
  <si>
    <t>Date (YYYY, Not Applicable)</t>
  </si>
  <si>
    <t>If a hospital did not submit Section 5 ICU Physician Staffing of the Current Leapfrog Hospital Survey, then Leapfrog will determine the score using an imputation model.
See the Leapfrog Hospital Safety Grade Instructions and Methodology document for additional information about Leapfrog's imputation approach for missing data.</t>
  </si>
  <si>
    <t>"Not Available" indicates that the hospital reported not having applicable ICU Units.
"Declined to Report" indicates that the hospital did not report to the Current Leapfrog Hospital Survey on their ICU Physician Staffing and the imputation model could not be applied.</t>
  </si>
  <si>
    <t>The Current Leapfrog Hospital Survey is the only data source for the NQF Safe Practices and will be noted in this field for all hospitals.</t>
  </si>
  <si>
    <t>"Declined to Report" indicates that the hospital did not report to the Leapfrog Hospital Survey on their Safe Practices.
Leapfrog requirements for publishing NQF Safe Practices scoring details
1. The Leapfrog Safe Practices Score may be published. These results should be reported and labeled as Steps to Avoid Harm. 
2. Actual Overall point values for each of the 2 individual safe practices may be published. No additional scoring, ranking, or compositing can be performed on the individual safe practice scores.</t>
  </si>
  <si>
    <t>The Z-score received for NQF Safe Practice 1, which is based on the the score the hospital receives and the average score for NQF Safe Practice 1.</t>
  </si>
  <si>
    <t>The Z-score received for NQF Safe Practice 2, which is based on the the score the hospital receives and the average score for NQF Safe Practice 2.</t>
  </si>
  <si>
    <t>The Current Leapfrog Hospital Survey is the only data source for Total Nursing Care Hours per Patient Day and will be noted in this field for all hospitals.</t>
  </si>
  <si>
    <t>"Declined to Report" indicates that the hospital did not report to the Leapfrog Hospital Survey on nursing workforce. 
"Not Available" indicates that the hospital reported that they do not operate mixed acuity Medical, Surgical, or Med-Surg units or all applicable units had fewer than 15 patient days per month for all 3 months of any quarter of the reporting period.</t>
  </si>
  <si>
    <t>If a hospital did not submit Section 6 Patient Safety Practices of the Current Leapfrog Hospital Survey, then Leapfrog's imputation model is applied to determine the score.
See the Leapfrog Hospital Safety Grade Instructions and Methodology document for additional information about Leapfrog's imputation approach for missing data.</t>
  </si>
  <si>
    <t>CMS is the primary and only data source for HCAHPS and will be noted in this field for all hospitals.</t>
  </si>
  <si>
    <t>H_COMP_1_score</t>
  </si>
  <si>
    <t xml:space="preserve">The linear mean score is calculated by CMS from the Hospital Consumer Assessment of Healthcare Providers and Systems (HCAHPS) Survey.
"Not Available" indicates that the hospital does not have data available for this measure. This could be due to the hospital having too few patients or cases to report the data. </t>
  </si>
  <si>
    <t>H_COMP_2_score</t>
  </si>
  <si>
    <t>H_COMP_3_score</t>
  </si>
  <si>
    <t>H_COMP_5_score</t>
  </si>
  <si>
    <t>H_COMP_6_score</t>
  </si>
  <si>
    <t>CMS is the primary and only data source for HACs and will be noted in this field for all hospitals.</t>
  </si>
  <si>
    <t>ForORet_Score</t>
  </si>
  <si>
    <t xml:space="preserve">"Not Available" indicates that the hospital does not have data available for this measure. This could be due to the hospital having too few patients or cases to report the data. </t>
  </si>
  <si>
    <t>AirEmb_Score</t>
  </si>
  <si>
    <t>FallTraum_Score</t>
  </si>
  <si>
    <t>If a hospital did not report to the Current Leapfrog Hospital Survey on CLABSI, then the secondary data source will be used.</t>
  </si>
  <si>
    <t>If a hospital did not report to the Current Leapfrog Hospital Survey on CAUTI, then the secondary data source will be used.</t>
  </si>
  <si>
    <t>If a hospital did not report to the Current Leapfrog Hospital Survey on SSI Colon, then the secondary data source will be used.</t>
  </si>
  <si>
    <t>If a hospital did not report to the Current Leapfrog Hospital Survey on MRSA, then the secondary data source will be used.</t>
  </si>
  <si>
    <t>If a hospital did not report to the Current Leapfrog Hospital Survey on CDI, then the secondary data source will be used.</t>
  </si>
  <si>
    <t>CMS is the primary and only data source for PSIs and will be noted in this field for all hospitals.</t>
  </si>
  <si>
    <t>PSI4_rate</t>
  </si>
  <si>
    <t>PSI90_rate</t>
  </si>
  <si>
    <t>Extraordinary_Footnote</t>
  </si>
  <si>
    <t>A list of measures with an extraordinary circumstances footnote visible on the Safety Grade Website.</t>
  </si>
  <si>
    <t xml:space="preserve">If a hospital was granted an Extraordinary Circumstances Exception by CMS (CMS footnote 28) or approved by Leapfrog to participate in the Leapfrog Hospital Survey using limited data due to a cybersecurity event or natural disaster, a footnote appears on the Safety Grade public website for impacted measures. The measues were used in calculating their Safety Grade. </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</si>
  <si>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</si>
  <si>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6 is also referred to as Iatrogenic pneumothorax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</si>
  <si>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</si>
  <si>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11 is also referred to as postoperative respiratory failure by CMS.</t>
  </si>
  <si>
    <t xml:space="preserve">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</si>
  <si>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14 is also referred to as postoperative wound dehiscence by CMS.</t>
  </si>
  <si>
    <t>This PSI is not used in the calculation of the Safety Grade numerical score directly; however, it is a component indicator of PSI 90 which is included in the numerical score calculation, and its score is posted on the Safety Grade Website: https://www.hospitalsafetygrade.org/ 
"Not Available" indicates that the hospital does not have data available for this measure. This could be due to the hospital having too few patients or cases to report the data. 
PSI 15 is also referred to as unrecognized abdominopelvic accidental puncture/laceration by CMS.</t>
  </si>
  <si>
    <t>The Hospital Score (numerical safety scores) cannot be published, publicly displayed, or otherwise used for any purpose. No additional scoring, ranking, or compositing can be performed on the individual Hospital Scores (numerical safety scores). 
A blank value indicates that the hospital does not have a Hospital Grade in the Current Safety Grade Round. 
Hospitals not receiving a Hospital Grade in the Current Safety Grade Round will be searchable on the Leapfrog Hospital Safety Grade Website (https://www.hospitalsafetygrade.org/) if they had Hospital Grade in the Previous Safety Grade Round.</t>
  </si>
  <si>
    <t>Abbreviation</t>
  </si>
  <si>
    <t>Corresponding Measure</t>
  </si>
  <si>
    <t>CPOE</t>
  </si>
  <si>
    <t>Computerized Physician Order Entry</t>
  </si>
  <si>
    <t>BCMA</t>
  </si>
  <si>
    <t>Bar Code Medication Administration</t>
  </si>
  <si>
    <t>IPS</t>
  </si>
  <si>
    <t xml:space="preserve">ICU Physician Staffing </t>
  </si>
  <si>
    <t>SP1</t>
  </si>
  <si>
    <t>SP 1 - Leadership Structures and Systems</t>
  </si>
  <si>
    <t>SP2</t>
  </si>
  <si>
    <t xml:space="preserve">SP 2 - Culture Measurement, Feedback and Intervention </t>
  </si>
  <si>
    <t>NW</t>
  </si>
  <si>
    <t>Total Nursing Care Hours per Patient Day</t>
  </si>
  <si>
    <t>HH</t>
  </si>
  <si>
    <t>H_COMP_1</t>
  </si>
  <si>
    <t>H COMP 1 - Communication with Nurses</t>
  </si>
  <si>
    <t>H_COMP_2</t>
  </si>
  <si>
    <t>H COMP 2 - Communication with Doctors</t>
  </si>
  <si>
    <t>H_COMP_3</t>
  </si>
  <si>
    <t>H COMP 3 - Staff Responsiveness</t>
  </si>
  <si>
    <t>H_COMP_5</t>
  </si>
  <si>
    <t>H COMP 5 - Communication About Medicines</t>
  </si>
  <si>
    <t>H_COMP_6</t>
  </si>
  <si>
    <t>H COMP 6 - Discharge Information</t>
  </si>
  <si>
    <t>ForORet</t>
  </si>
  <si>
    <t>Foreign Object Retained</t>
  </si>
  <si>
    <t>AirEmb</t>
  </si>
  <si>
    <t>FallTraum</t>
  </si>
  <si>
    <t>CLABSI</t>
  </si>
  <si>
    <t>CAUTI</t>
  </si>
  <si>
    <t>SSIcolon</t>
  </si>
  <si>
    <t>SSI Colon</t>
  </si>
  <si>
    <t>MRSA</t>
  </si>
  <si>
    <t>CDI</t>
  </si>
  <si>
    <t>PSI4</t>
  </si>
  <si>
    <t xml:space="preserve">PSI 4 - Death From Serious Treatable Complications After Surgery </t>
  </si>
  <si>
    <t>PSI90</t>
  </si>
  <si>
    <t>PSI 90 - Patient Safety and Adverse Events Composite</t>
  </si>
  <si>
    <t>PSI3</t>
  </si>
  <si>
    <t xml:space="preserve">PSI 3 - Pressure Ulcers </t>
  </si>
  <si>
    <t>PSI6</t>
  </si>
  <si>
    <t xml:space="preserve">PSI 6 - Collapsed Lung Due to Medical Treatment </t>
  </si>
  <si>
    <t>PSI8</t>
  </si>
  <si>
    <t xml:space="preserve">PSI 8 - In-hospital Fall with Hip Fracture Rate </t>
  </si>
  <si>
    <t>PSI9</t>
  </si>
  <si>
    <t>PSI 9 - Perioperative Hemorrhage and Hematoma Rate</t>
  </si>
  <si>
    <t>PSI10</t>
  </si>
  <si>
    <t>PSI 10 - Postoperative Acute Kidney Injury Rate</t>
  </si>
  <si>
    <t>PSI11</t>
  </si>
  <si>
    <t xml:space="preserve">PSI 11 - Breathing Failure After Surgery </t>
  </si>
  <si>
    <t>PSI12</t>
  </si>
  <si>
    <t>PSI 12 - Perioperative PE/DVT</t>
  </si>
  <si>
    <t>PSI13</t>
  </si>
  <si>
    <t>PSI 13 - Postoperative Sepsis Rate</t>
  </si>
  <si>
    <t>PSI14</t>
  </si>
  <si>
    <t>PSI 14 - Wounds Split Open After Surgery</t>
  </si>
  <si>
    <t>PSI15</t>
  </si>
  <si>
    <t xml:space="preserve">PSI 15 - Accidental Cuts or Tears From Medical Treatment </t>
  </si>
  <si>
    <t>XX-0000</t>
  </si>
  <si>
    <t>Sample Hospital 1</t>
  </si>
  <si>
    <t>111 Address Drive</t>
  </si>
  <si>
    <t>XX-0001</t>
  </si>
  <si>
    <t>Sample Hospital 2</t>
  </si>
  <si>
    <t>XX-0002</t>
  </si>
  <si>
    <t>Sample Hospital 3</t>
  </si>
  <si>
    <t>XX-0003</t>
  </si>
  <si>
    <t>Sample Hospital 4</t>
  </si>
  <si>
    <t>XX-0004</t>
  </si>
  <si>
    <t>Sample Hospital 5</t>
  </si>
  <si>
    <t>PASSWORD</t>
  </si>
  <si>
    <t>XX-0005</t>
  </si>
  <si>
    <t>Sample Hospital 6</t>
  </si>
  <si>
    <t>XX-0006</t>
  </si>
  <si>
    <t>Sample Hospital 7</t>
  </si>
  <si>
    <t>XX-0007</t>
  </si>
  <si>
    <t>Sample Hospital 8</t>
  </si>
  <si>
    <t>XX-0008</t>
  </si>
  <si>
    <t>Sample Hospital 9</t>
  </si>
  <si>
    <t>XX-0009</t>
  </si>
  <si>
    <t>Sample Hospital 10</t>
  </si>
  <si>
    <t>ST</t>
  </si>
  <si>
    <t>20XX Leapfrog Hospital Survey</t>
  </si>
  <si>
    <t>20XX</t>
  </si>
  <si>
    <t>100</t>
  </si>
  <si>
    <t>X.XXXX</t>
  </si>
  <si>
    <t>101.54</t>
  </si>
  <si>
    <t>MM/DD/YYYY - MM/DD/YYYY</t>
  </si>
  <si>
    <t>0.000</t>
  </si>
  <si>
    <t>0.874</t>
  </si>
  <si>
    <t>PSI4 Rate was Trimmed</t>
  </si>
  <si>
    <t>50</t>
  </si>
  <si>
    <t>110.77</t>
  </si>
  <si>
    <t>Declined to Report</t>
  </si>
  <si>
    <t>40</t>
  </si>
  <si>
    <t>0.173</t>
  </si>
  <si>
    <t>0.582</t>
  </si>
  <si>
    <t>120.00</t>
  </si>
  <si>
    <t>70</t>
  </si>
  <si>
    <t>0.613</t>
  </si>
  <si>
    <t>15</t>
  </si>
  <si>
    <t>5</t>
  </si>
  <si>
    <t>CLABSI Rate was Trimmed</t>
  </si>
  <si>
    <t>0.556</t>
  </si>
  <si>
    <t>2.335</t>
  </si>
  <si>
    <t>76</t>
  </si>
  <si>
    <t>CDI Rate was Trimmed</t>
  </si>
  <si>
    <t>D</t>
  </si>
  <si>
    <t>F</t>
  </si>
  <si>
    <t>Primary Data Source: Current Leapfrog Hospital Survey
Secondary Data Source: Imputation Model (Previous Survey)</t>
  </si>
  <si>
    <t>If a hospital did not submit Section 2 CPOE of the Current Leapfrog Hospital Survey, then Leapfrog's imputation model is applied to determine the score.
See the Leapfrog Hospital Safety Grade Instructions and Methodology document for additional information about Leapfrog's imputation approach for missing data.
A blank value indicates that the hospital was not graded for the Current Safety Grade Round.</t>
  </si>
  <si>
    <t>If a hospital's CPOE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</si>
  <si>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If a hospital did not submit Section 2C BCMA of the Current Leapfrog Hospital Survey, then Leapfrog's imputation model is applied to determine the score.
See the Leapfrog Hospital Safety Grade Instructions and Methodology document for additional information about Leapfrog's imputation approach for missing data.
A blank value indicates that the hospital was not graded for the Current Safety Grade Round.</t>
  </si>
  <si>
    <t>If a hospital's BCMA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</si>
  <si>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If a hospital's ICU Physician Staffing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</si>
  <si>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If a hospital's Hand Hygiene data source is the Current Leapfrog Hospital Survey, then their reporting period is “2025”. If a hospital's data source is "2024 Leapfrog Hospital Survey", then their reporting period is “2024”.
A blank value indicates that the hospital was not graded for the Current Safety Grade Round.</t>
  </si>
  <si>
    <t>Numeric (n.nnnn)</t>
  </si>
  <si>
    <t>Mixed (nnn, Does Not Apply, Declined to Report)</t>
  </si>
  <si>
    <t>Mixed (nnn.nn, Declined to Report)</t>
  </si>
  <si>
    <t>Mixed (nnn.nn, Not Available, Declined to Report)</t>
  </si>
  <si>
    <t>Numeric (nnn)</t>
  </si>
  <si>
    <t>Mixed (nn, Not Available)</t>
  </si>
  <si>
    <t>Mixed (n.nnn, Not Available)</t>
  </si>
  <si>
    <t>Mixed (nnn.nn, Not Available)</t>
  </si>
  <si>
    <t xml:space="preserve">"NG" indicates that the hospital does not have a Hospital Grade in the Current  Safety Grade Round, but had a grade in the Previous Safety Grade Round.  
</t>
  </si>
  <si>
    <t>Text (A, B, C, D, F,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</si>
</sst>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mm/dd/yyyy"/>
    <numFmt numFmtId="166" formatCode="0.000"/>
    <numFmt numFmtId="167" formatCode="0.00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0"/>
      <color rgb="FF000000"/>
      <name val="Calibri"/>
      <family val="2"/>
    </font>
    <font>
      <b/>
      <sz val="10"/>
      <color rgb="FF000000"/>
      <name val="Calibri"/>
      <family val="2"/>
    </font>
    <font>
      <sz val="10"/>
      <name val="Calibri"/>
      <family val="2"/>
    </font>
    <font>
      <b/>
      <sz val="10"/>
      <name val="Calibri"/>
      <family val="2"/>
    </font>
    <font>
      <b/>
      <i/>
      <u/>
      <sz val="12"/>
      <name val="Calibri"/>
      <family val="2"/>
    </font>
    <font>
      <b/>
      <i/>
      <u/>
      <sz val="10"/>
      <name val="Calibri"/>
      <family val="2"/>
    </font>
    <font>
      <sz val="11"/>
      <name val="Calibri"/>
      <family val="2"/>
      <scheme val="minor"/>
    </font>
    <font>
      <sz val="10"/>
      <color rgb="FFFF0000"/>
      <name val="Calibri"/>
      <family val="2"/>
    </font>
    <font>
      <b/>
      <sz val="11"/>
      <color rgb="FF000000"/>
      <name val="Calibri"/>
      <family val="2"/>
    </font>
    <font>
      <sz val="11"/>
      <color theme="1"/>
      <name val="Calibri"/>
      <family val="2"/>
    </font>
    <font>
      <b/>
      <sz val="20"/>
      <color theme="1"/>
      <name val="Calibri"/>
      <family val="2"/>
      <scheme val="minor"/>
    </font>
    <font>
      <b/>
      <sz val="24"/>
      <color theme="1"/>
      <name val="Calibri"/>
      <family val="2"/>
      <scheme val="minor"/>
    </font>
    <font>
      <b/>
      <sz val="28"/>
      <color theme="1"/>
      <name val="Calibri"/>
      <family val="2"/>
      <scheme val="minor"/>
    </font>
    <font>
      <sz val="9"/>
      <color theme="1"/>
      <name val="Calibri"/>
      <family val="2"/>
    </font>
    <font>
      <sz val="9"/>
      <color theme="1"/>
      <name val="Calibri"/>
      <family val="2"/>
      <scheme val="minor"/>
    </font>
    <font>
      <b/>
      <sz val="14"/>
      <color theme="1"/>
      <name val="Calibri"/>
      <family val="2"/>
      <scheme val="minor"/>
    </font>
    <font>
      <b/>
      <sz val="12"/>
      <color theme="1"/>
      <name val="Calibri"/>
      <family val="2"/>
      <scheme val="minor"/>
    </font>
    <font>
      <sz val="8"/>
      <name val="Calibri"/>
      <family val="2"/>
      <scheme val="minor"/>
    </font>
    <font>
      <sz val="10"/>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9D9D9"/>
      </left>
      <right style="thin">
        <color rgb="FFD9D9D9"/>
      </right>
      <top style="thin">
        <color rgb="FFD9D9D9"/>
      </top>
      <bottom style="thin">
        <color rgb="FFD9D9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4" fillId="0" borderId="0" applyNumberFormat="0" applyFill="0" applyBorder="0" applyAlignment="0" applyProtection="0"/>
    <xf numFmtId="0" fontId="1" fillId="0" borderId="0"/>
    <xf numFmtId="0" fontId="1" fillId="0" borderId="0"/>
    <xf numFmtId="0" fontId="15" fillId="0" borderId="0"/>
  </cellStyleXfs>
  <cellXfs count="103">
    <xf numFmtId="0" fontId="0" fillId="0" borderId="0" xfId="0"/>
    <xf numFmtId="0" fontId="6" fillId="0" borderId="0" xfId="1" applyFont="1" applyAlignment="1">
      <alignment vertical="top"/>
    </xf>
    <xf numFmtId="0" fontId="6" fillId="0" borderId="0" xfId="1" applyFont="1" applyAlignment="1">
      <alignment horizontal="center" vertical="top"/>
    </xf>
    <xf numFmtId="164" fontId="6" fillId="0" borderId="0" xfId="1" applyNumberFormat="1" applyFont="1" applyAlignment="1">
      <alignment vertical="top"/>
    </xf>
    <xf numFmtId="0" fontId="6" fillId="0" borderId="0" xfId="1" quotePrefix="1" applyFont="1" applyAlignment="1">
      <alignment vertical="top"/>
    </xf>
    <xf numFmtId="0" fontId="10" fillId="0" borderId="0" xfId="1" applyFont="1" applyAlignment="1">
      <alignment horizontal="center" wrapText="1"/>
    </xf>
    <xf numFmtId="0" fontId="10" fillId="0" borderId="0" xfId="1" applyFont="1" applyAlignment="1">
      <alignment horizontal="left" wrapText="1"/>
    </xf>
    <xf numFmtId="0" fontId="10" fillId="0" borderId="0" xfId="1" applyFont="1" applyAlignment="1">
      <alignment wrapText="1"/>
    </xf>
    <xf numFmtId="0" fontId="2" fillId="0" borderId="0" xfId="0" applyFont="1"/>
    <xf numFmtId="0" fontId="9" fillId="0" borderId="0" xfId="1" applyFont="1" applyAlignment="1">
      <alignment horizontal="center" vertical="top"/>
    </xf>
    <xf numFmtId="0" fontId="8" fillId="0" borderId="0" xfId="1" applyFont="1" applyAlignment="1">
      <alignment horizontal="left" vertical="top" wrapText="1"/>
    </xf>
    <xf numFmtId="0" fontId="8" fillId="0" borderId="0" xfId="1" applyFont="1" applyAlignment="1">
      <alignment vertical="top" wrapText="1"/>
    </xf>
    <xf numFmtId="0" fontId="11" fillId="0" borderId="0" xfId="1" applyFont="1" applyAlignment="1">
      <alignment horizontal="left" vertical="top" wrapText="1"/>
    </xf>
    <xf numFmtId="0" fontId="12" fillId="0" borderId="0" xfId="0" applyFont="1"/>
    <xf numFmtId="0" fontId="12" fillId="0" borderId="0" xfId="0" applyFont="1" applyAlignment="1">
      <alignment wrapText="1"/>
    </xf>
    <xf numFmtId="0" fontId="3" fillId="2" borderId="0" xfId="3" applyFont="1" applyFill="1"/>
    <xf numFmtId="0" fontId="14" fillId="0" borderId="0" xfId="0" applyFont="1"/>
    <xf numFmtId="0" fontId="13" fillId="0" borderId="0" xfId="1" applyFont="1" applyAlignment="1">
      <alignment horizontal="left" vertical="top" wrapText="1"/>
    </xf>
    <xf numFmtId="0" fontId="9" fillId="3" borderId="0" xfId="1" applyFont="1" applyFill="1" applyAlignment="1">
      <alignment vertical="top" wrapText="1"/>
    </xf>
    <xf numFmtId="0" fontId="2" fillId="3" borderId="0" xfId="0" applyFont="1" applyFill="1"/>
    <xf numFmtId="0" fontId="12" fillId="3" borderId="0" xfId="0" applyFont="1" applyFill="1"/>
    <xf numFmtId="0" fontId="14" fillId="2" borderId="0" xfId="0" applyFont="1" applyFill="1"/>
    <xf numFmtId="0" fontId="0" fillId="2" borderId="0" xfId="0" applyFill="1"/>
    <xf numFmtId="0" fontId="3" fillId="4" borderId="0" xfId="3" applyFont="1" applyFill="1"/>
    <xf numFmtId="0" fontId="0" fillId="0" borderId="1" xfId="0" applyBorder="1"/>
    <xf numFmtId="0" fontId="3" fillId="0" borderId="0" xfId="0" applyFont="1"/>
    <xf numFmtId="0" fontId="16" fillId="0" borderId="0" xfId="0" applyFont="1"/>
    <xf numFmtId="0" fontId="17" fillId="0" borderId="0" xfId="0" applyFont="1" applyAlignment="1">
      <alignment horizontal="right"/>
    </xf>
    <xf numFmtId="0" fontId="3" fillId="2" borderId="2" xfId="0" applyFont="1" applyFill="1" applyBorder="1" applyAlignment="1">
      <alignment horizontal="center"/>
    </xf>
    <xf numFmtId="0" fontId="19" fillId="5" borderId="3" xfId="5" applyFont="1" applyFill="1" applyBorder="1" applyAlignment="1">
      <alignment horizontal="center" vertical="center" wrapText="1"/>
    </xf>
    <xf numFmtId="0" fontId="19" fillId="0" borderId="4" xfId="5" applyFont="1" applyBorder="1" applyAlignment="1">
      <alignment horizontal="center" vertical="center" wrapText="1"/>
    </xf>
    <xf numFmtId="1" fontId="19" fillId="0" borderId="4" xfId="5" applyNumberFormat="1" applyFont="1" applyBorder="1" applyAlignment="1">
      <alignment horizontal="center" vertical="center" wrapText="1"/>
    </xf>
    <xf numFmtId="2" fontId="20" fillId="0" borderId="4" xfId="0" applyNumberFormat="1" applyFont="1" applyBorder="1" applyAlignment="1">
      <alignment horizontal="center"/>
    </xf>
    <xf numFmtId="2" fontId="20" fillId="0" borderId="5" xfId="0" applyNumberFormat="1" applyFont="1" applyBorder="1" applyAlignment="1">
      <alignment horizontal="center"/>
    </xf>
    <xf numFmtId="0" fontId="19" fillId="5" borderId="6" xfId="5" applyFont="1" applyFill="1" applyBorder="1" applyAlignment="1">
      <alignment horizontal="center" vertical="center" wrapText="1"/>
    </xf>
    <xf numFmtId="0" fontId="19" fillId="0" borderId="1" xfId="5" applyFont="1" applyBorder="1" applyAlignment="1">
      <alignment horizontal="center" vertical="center" wrapText="1"/>
    </xf>
    <xf numFmtId="1" fontId="19" fillId="0" borderId="1" xfId="5" applyNumberFormat="1" applyFont="1" applyBorder="1" applyAlignment="1">
      <alignment horizontal="center" vertical="center" wrapText="1"/>
    </xf>
    <xf numFmtId="2" fontId="20" fillId="0" borderId="1" xfId="0" applyNumberFormat="1" applyFont="1" applyBorder="1" applyAlignment="1">
      <alignment horizontal="center"/>
    </xf>
    <xf numFmtId="1" fontId="20" fillId="0" borderId="7" xfId="0" applyNumberFormat="1" applyFont="1" applyBorder="1" applyAlignment="1">
      <alignment horizontal="center"/>
    </xf>
    <xf numFmtId="2" fontId="19" fillId="0" borderId="1" xfId="5" applyNumberFormat="1" applyFont="1" applyBorder="1" applyAlignment="1">
      <alignment horizontal="center" vertical="center" wrapText="1"/>
    </xf>
    <xf numFmtId="2" fontId="20" fillId="0" borderId="7" xfId="0" applyNumberFormat="1" applyFont="1" applyBorder="1" applyAlignment="1">
      <alignment horizontal="center"/>
    </xf>
    <xf numFmtId="0" fontId="19" fillId="5" borderId="8" xfId="5" applyFont="1" applyFill="1" applyBorder="1" applyAlignment="1">
      <alignment horizontal="center" vertical="center" wrapText="1"/>
    </xf>
    <xf numFmtId="0" fontId="19" fillId="0" borderId="9" xfId="5" applyFont="1" applyBorder="1" applyAlignment="1">
      <alignment horizontal="center" vertical="center" wrapText="1"/>
    </xf>
    <xf numFmtId="1" fontId="19" fillId="0" borderId="9" xfId="5" applyNumberFormat="1" applyFont="1" applyBorder="1" applyAlignment="1">
      <alignment horizontal="center" vertical="center" wrapText="1"/>
    </xf>
    <xf numFmtId="2" fontId="20" fillId="0" borderId="9" xfId="0" applyNumberFormat="1" applyFont="1" applyBorder="1" applyAlignment="1">
      <alignment horizontal="center"/>
    </xf>
    <xf numFmtId="1" fontId="20" fillId="0" borderId="10" xfId="0" applyNumberFormat="1" applyFont="1" applyBorder="1" applyAlignment="1">
      <alignment horizontal="center"/>
    </xf>
    <xf numFmtId="0" fontId="19" fillId="2" borderId="3" xfId="5" applyFont="1" applyFill="1" applyBorder="1" applyAlignment="1">
      <alignment horizontal="center" vertical="center" wrapText="1"/>
    </xf>
    <xf numFmtId="166" fontId="19" fillId="0" borderId="4" xfId="5" applyNumberFormat="1" applyFont="1" applyBorder="1" applyAlignment="1">
      <alignment horizontal="center" vertical="center" wrapText="1"/>
    </xf>
    <xf numFmtId="166" fontId="20" fillId="0" borderId="5" xfId="0" applyNumberFormat="1" applyFont="1" applyBorder="1" applyAlignment="1">
      <alignment horizontal="center"/>
    </xf>
    <xf numFmtId="0" fontId="19" fillId="2" borderId="6" xfId="5" applyFont="1" applyFill="1" applyBorder="1" applyAlignment="1">
      <alignment horizontal="center" vertical="center" wrapText="1"/>
    </xf>
    <xf numFmtId="166" fontId="19" fillId="0" borderId="1" xfId="5" applyNumberFormat="1" applyFont="1" applyBorder="1" applyAlignment="1">
      <alignment horizontal="center" vertical="center" wrapText="1"/>
    </xf>
    <xf numFmtId="166" fontId="20" fillId="0" borderId="7" xfId="0" applyNumberFormat="1" applyFont="1" applyBorder="1" applyAlignment="1">
      <alignment horizontal="center"/>
    </xf>
    <xf numFmtId="0" fontId="19" fillId="2" borderId="8" xfId="5" applyFont="1" applyFill="1" applyBorder="1" applyAlignment="1">
      <alignment horizontal="center" vertical="center" wrapText="1"/>
    </xf>
    <xf numFmtId="2" fontId="19" fillId="0" borderId="9" xfId="5" applyNumberFormat="1" applyFont="1" applyBorder="1" applyAlignment="1">
      <alignment horizontal="center" vertical="center" wrapText="1"/>
    </xf>
    <xf numFmtId="2" fontId="20" fillId="0" borderId="10" xfId="0" applyNumberFormat="1" applyFont="1" applyBorder="1" applyAlignment="1">
      <alignment horizontal="center"/>
    </xf>
    <xf numFmtId="0" fontId="18" fillId="0" borderId="0" xfId="0" applyFont="1" applyAlignment="1">
      <alignment horizontal="center" vertical="top"/>
    </xf>
    <xf numFmtId="2" fontId="0" fillId="0" borderId="0" xfId="0" applyNumberFormat="1"/>
    <xf numFmtId="166" fontId="0" fillId="0" borderId="1" xfId="0" applyNumberFormat="1" applyBorder="1"/>
    <xf numFmtId="166" fontId="0" fillId="0" borderId="0" xfId="0" applyNumberFormat="1"/>
    <xf numFmtId="1" fontId="0" fillId="0" borderId="0" xfId="0" applyNumberFormat="1"/>
    <xf numFmtId="166" fontId="20" fillId="0" borderId="4" xfId="0" applyNumberFormat="1" applyFont="1" applyBorder="1" applyAlignment="1">
      <alignment horizontal="center"/>
    </xf>
    <xf numFmtId="166" fontId="20" fillId="0" borderId="1" xfId="0" applyNumberFormat="1" applyFont="1" applyBorder="1" applyAlignment="1">
      <alignment horizontal="center"/>
    </xf>
    <xf numFmtId="1" fontId="20" fillId="0" borderId="4" xfId="0" applyNumberFormat="1" applyFont="1" applyBorder="1" applyAlignment="1">
      <alignment horizontal="center"/>
    </xf>
    <xf numFmtId="1" fontId="20" fillId="0" borderId="1" xfId="0" applyNumberFormat="1" applyFont="1" applyBorder="1" applyAlignment="1">
      <alignment horizontal="center"/>
    </xf>
    <xf numFmtId="1" fontId="20" fillId="0" borderId="9" xfId="0" applyNumberFormat="1" applyFont="1" applyBorder="1" applyAlignment="1">
      <alignment horizontal="center"/>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22" fillId="2" borderId="11" xfId="0"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xf>
    <xf numFmtId="0" fontId="6" fillId="0" borderId="0" xfId="1" applyFont="1" applyAlignment="1">
      <alignment horizontal="left" vertical="top"/>
    </xf>
    <xf numFmtId="0" fontId="8" fillId="0" borderId="16" xfId="1" applyFont="1" applyBorder="1" applyAlignment="1">
      <alignment vertical="top" wrapText="1"/>
    </xf>
    <xf numFmtId="0" fontId="21" fillId="0" borderId="0" xfId="0" applyFont="1" applyAlignment="1">
      <alignment vertical="center"/>
    </xf>
    <xf numFmtId="0" fontId="0" fillId="0" borderId="1" xfId="0" applyBorder="1" applyProtection="1">
      <protection locked="0"/>
    </xf>
    <xf numFmtId="167" fontId="19" fillId="0" borderId="4" xfId="5" applyNumberFormat="1" applyFont="1" applyBorder="1" applyAlignment="1">
      <alignment horizontal="center" vertical="center" wrapText="1"/>
    </xf>
    <xf numFmtId="167" fontId="19" fillId="0" borderId="1" xfId="5" applyNumberFormat="1" applyFont="1" applyBorder="1" applyAlignment="1">
      <alignment horizontal="center" vertical="center" wrapText="1"/>
    </xf>
    <xf numFmtId="167" fontId="19" fillId="0" borderId="9" xfId="5" applyNumberFormat="1" applyFont="1" applyBorder="1" applyAlignment="1">
      <alignment horizontal="center" vertical="center" wrapText="1"/>
    </xf>
    <xf numFmtId="2" fontId="0" fillId="0" borderId="1" xfId="0" applyNumberFormat="1" applyBorder="1"/>
    <xf numFmtId="1" fontId="7" fillId="7" borderId="0" xfId="1" applyNumberFormat="1" applyFont="1" applyFill="1" applyAlignment="1">
      <alignment horizontal="center" vertical="top"/>
    </xf>
    <xf numFmtId="0" fontId="24" fillId="0" borderId="0" xfId="0" applyFont="1"/>
    <xf numFmtId="49" fontId="0" fillId="8" borderId="1" xfId="0" applyNumberFormat="1" applyFill="1" applyBorder="1"/>
    <xf numFmtId="0" fontId="0" fillId="8" borderId="1" xfId="0" applyFill="1" applyBorder="1"/>
    <xf numFmtId="0" fontId="0" fillId="8" borderId="1" xfId="0" applyFill="1" applyBorder="1" applyAlignment="1">
      <alignment horizontal="left"/>
    </xf>
    <xf numFmtId="49" fontId="0" fillId="0" borderId="1" xfId="0" applyNumberFormat="1" applyBorder="1"/>
    <xf numFmtId="0" fontId="0" fillId="0" borderId="1" xfId="0" applyBorder="1" applyAlignment="1">
      <alignment horizontal="left"/>
    </xf>
    <xf numFmtId="2" fontId="3" fillId="2" borderId="0" xfId="3" applyNumberFormat="1" applyFont="1" applyFill="1" applyAlignment="1">
      <alignment horizontal="left"/>
    </xf>
    <xf numFmtId="0" fontId="3" fillId="2" borderId="0" xfId="3" applyFont="1" applyFill="1" applyAlignment="1">
      <alignment horizontal="right"/>
    </xf>
    <xf numFmtId="0" fontId="3" fillId="2" borderId="0" xfId="3" applyFont="1" applyFill="1" applyAlignment="1">
      <alignment horizontal="left"/>
    </xf>
    <xf numFmtId="0" fontId="0" fillId="0" borderId="1" xfId="0" applyBorder="1" applyAlignment="1">
      <alignment horizontal="right"/>
    </xf>
    <xf numFmtId="167" fontId="0" fillId="0" borderId="1" xfId="0" applyNumberFormat="1" applyBorder="1" applyAlignment="1">
      <alignment horizontal="right"/>
    </xf>
    <xf numFmtId="2" fontId="0" fillId="0" borderId="0" xfId="0" applyNumberFormat="1" applyAlignment="1">
      <alignment horizontal="left"/>
    </xf>
    <xf numFmtId="0" fontId="0" fillId="0" borderId="0" xfId="0" applyAlignment="1">
      <alignment horizontal="right"/>
    </xf>
    <xf numFmtId="0" fontId="0" fillId="0" borderId="0" xfId="0" applyAlignment="1">
      <alignment horizontal="left"/>
    </xf>
    <xf numFmtId="165" fontId="6" fillId="0" borderId="0" xfId="1" applyNumberFormat="1" applyFont="1" applyAlignment="1">
      <alignment horizontal="left"/>
    </xf>
    <xf numFmtId="0" fontId="6" fillId="0" borderId="0" xfId="1" applyFont="1" applyAlignment="1">
      <alignment horizontal="left" vertical="top"/>
    </xf>
    <xf numFmtId="0" fontId="6" fillId="0" borderId="0" xfId="1" applyFont="1" applyAlignment="1">
      <alignment horizontal="center" vertical="top"/>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19" xfId="0" applyFont="1" applyFill="1" applyBorder="1" applyAlignment="1">
      <alignment horizontal="center" vertical="center"/>
    </xf>
  </cellXfs>
  <cellStyles count="6">
    <cellStyle name="Hyperlink 2 2" xfId="2" xr:uid="{03630B28-1193-4F5A-9245-27182C7C553E}"/>
    <cellStyle name="Normal" xfId="0" builtinId="0"/>
    <cellStyle name="Normal 2" xfId="5" xr:uid="{AABCFF9D-FDD7-4421-8B61-F9200B725C9E}"/>
    <cellStyle name="Normal 2 2" xfId="1" xr:uid="{A5119E68-410B-4B0E-ADF6-80610081C5DB}"/>
    <cellStyle name="Normal 7" xfId="3" xr:uid="{B0A0A4EA-7D9E-4755-B7EF-009984DE1F5E}"/>
    <cellStyle name="Normal 8" xfId="4" xr:uid="{89699DA1-E5E6-42E4-B426-C4B61DB26C49}"/>
  </cellStyles>
  <dxfs count="17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tint="0.499984740745262"/>
      </font>
      <fill>
        <patternFill>
          <bgColor theme="2"/>
        </patternFill>
      </fill>
    </dxf>
    <dxf>
      <font>
        <color theme="1"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tint="0.499984740745262"/>
      </font>
      <fill>
        <patternFill>
          <bgColor theme="2"/>
        </patternFill>
      </fill>
    </dxf>
    <dxf>
      <font>
        <color theme="1"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patternFill>
      </fill>
    </dxf>
    <dxf>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2" tint="-0.499984740745262"/>
      </font>
      <fill>
        <patternFill>
          <bgColor theme="2"/>
        </patternFill>
      </fill>
    </dxf>
    <dxf>
      <font>
        <color theme="2" tint="-0.499984740745262"/>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BDBD-C4AB-4787-BBC5-D18759ABE631}">
  <dimension ref="A1:J32"/>
  <sheetViews>
    <sheetView workbookViewId="0">
      <selection activeCell="G31" sqref="G31"/>
    </sheetView>
  </sheetViews>
  <sheetFormatPr defaultRowHeight="15" x14ac:dyDescent="0.25"/>
  <cols>
    <col min="1" max="1" width="3.140625" style="1" customWidth="1"/>
    <col min="2" max="2" width="3.85546875" style="1" customWidth="1"/>
    <col min="3" max="3" width="15.85546875" style="1" customWidth="1"/>
    <col min="4" max="4" width="7.28515625" style="1" customWidth="1"/>
    <col min="5" max="9" width="9.140625" style="1"/>
    <col min="10" max="10" width="29.28515625" style="1" customWidth="1"/>
  </cols>
  <sheetData>
    <row r="1" spans="1:10" x14ac:dyDescent="0.25">
      <c r="B1" s="99"/>
      <c r="C1" s="99"/>
      <c r="D1" s="99"/>
      <c r="E1" s="99"/>
      <c r="F1" s="99"/>
      <c r="G1" s="99"/>
      <c r="H1" s="99"/>
      <c r="I1" s="99"/>
      <c r="J1" s="99"/>
    </row>
    <row r="2" spans="1:10" x14ac:dyDescent="0.25">
      <c r="A2" s="2">
        <v>1</v>
      </c>
      <c r="B2" s="98" t="s">
        <v>286</v>
      </c>
      <c r="C2" s="98"/>
      <c r="D2" s="98"/>
      <c r="E2" s="98"/>
      <c r="F2" s="98"/>
      <c r="G2" s="98"/>
      <c r="H2" s="98"/>
      <c r="I2" s="98"/>
      <c r="J2" s="98"/>
    </row>
    <row r="3" spans="1:10" x14ac:dyDescent="0.25">
      <c r="A3" s="2"/>
      <c r="B3" s="3"/>
      <c r="C3" s="4" t="s">
        <v>0</v>
      </c>
      <c r="D3" s="82" t="s">
        <v>287</v>
      </c>
      <c r="E3" s="98" t="s">
        <v>3</v>
      </c>
      <c r="F3" s="98"/>
      <c r="G3" s="98"/>
      <c r="H3" s="98"/>
      <c r="I3" s="98"/>
      <c r="J3" s="98"/>
    </row>
    <row r="4" spans="1:10" x14ac:dyDescent="0.25">
      <c r="A4" s="2"/>
      <c r="B4" s="99"/>
      <c r="C4" s="99"/>
      <c r="D4" s="99"/>
      <c r="E4" s="99"/>
      <c r="F4" s="99"/>
      <c r="G4" s="99"/>
      <c r="H4" s="99"/>
      <c r="I4" s="99"/>
      <c r="J4" s="99"/>
    </row>
    <row r="5" spans="1:10" x14ac:dyDescent="0.25">
      <c r="A5" s="2">
        <v>2</v>
      </c>
      <c r="B5" s="1" t="s">
        <v>288</v>
      </c>
    </row>
    <row r="6" spans="1:10" x14ac:dyDescent="0.25">
      <c r="A6" s="2"/>
      <c r="B6" s="1" t="s">
        <v>289</v>
      </c>
    </row>
    <row r="7" spans="1:10" x14ac:dyDescent="0.25">
      <c r="A7" s="2"/>
      <c r="B7" s="1" t="s">
        <v>290</v>
      </c>
    </row>
    <row r="8" spans="1:10" x14ac:dyDescent="0.25">
      <c r="A8" s="2"/>
    </row>
    <row r="9" spans="1:10" x14ac:dyDescent="0.25">
      <c r="A9" s="2">
        <v>3</v>
      </c>
      <c r="B9" s="1" t="s">
        <v>284</v>
      </c>
    </row>
    <row r="10" spans="1:10" x14ac:dyDescent="0.25">
      <c r="A10" s="2"/>
    </row>
    <row r="11" spans="1:10" x14ac:dyDescent="0.25">
      <c r="A11" s="2">
        <v>4</v>
      </c>
      <c r="B11" s="1" t="s">
        <v>285</v>
      </c>
    </row>
    <row r="12" spans="1:10" x14ac:dyDescent="0.25">
      <c r="A12" s="2"/>
      <c r="B12" s="1" t="s">
        <v>4</v>
      </c>
    </row>
    <row r="13" spans="1:10" x14ac:dyDescent="0.25">
      <c r="A13" s="2"/>
    </row>
    <row r="14" spans="1:10" x14ac:dyDescent="0.25">
      <c r="A14" s="2">
        <v>5</v>
      </c>
      <c r="B14" s="1" t="s">
        <v>255</v>
      </c>
    </row>
    <row r="15" spans="1:10" x14ac:dyDescent="0.25">
      <c r="A15" s="2"/>
      <c r="B15" s="1" t="s">
        <v>194</v>
      </c>
    </row>
    <row r="16" spans="1:10" x14ac:dyDescent="0.25">
      <c r="A16" s="2"/>
    </row>
    <row r="17" spans="1:10" x14ac:dyDescent="0.25">
      <c r="A17" s="2">
        <v>6</v>
      </c>
      <c r="B17" s="1" t="s">
        <v>280</v>
      </c>
    </row>
    <row r="18" spans="1:10" x14ac:dyDescent="0.25">
      <c r="A18" s="2"/>
      <c r="B18" s="1" t="s">
        <v>281</v>
      </c>
    </row>
    <row r="19" spans="1:10" x14ac:dyDescent="0.25">
      <c r="A19" s="2"/>
      <c r="B19" s="1" t="s">
        <v>282</v>
      </c>
    </row>
    <row r="20" spans="1:10" x14ac:dyDescent="0.25">
      <c r="A20" s="2"/>
      <c r="B20" s="99"/>
      <c r="C20" s="99"/>
      <c r="D20" s="99"/>
      <c r="E20" s="99"/>
      <c r="F20" s="99"/>
      <c r="G20" s="99"/>
      <c r="H20" s="99"/>
      <c r="I20" s="99"/>
      <c r="J20" s="99"/>
    </row>
    <row r="21" spans="1:10" x14ac:dyDescent="0.25">
      <c r="A21" s="2">
        <v>7</v>
      </c>
      <c r="B21" s="1" t="s">
        <v>1</v>
      </c>
    </row>
    <row r="22" spans="1:10" x14ac:dyDescent="0.25">
      <c r="A22" s="2"/>
      <c r="B22" s="98" t="s">
        <v>2</v>
      </c>
      <c r="C22" s="98"/>
      <c r="D22" s="98"/>
      <c r="E22" s="98"/>
      <c r="F22" s="98"/>
      <c r="G22" s="98"/>
      <c r="H22" s="98"/>
      <c r="I22" s="98"/>
      <c r="J22" s="98"/>
    </row>
    <row r="23" spans="1:10" x14ac:dyDescent="0.25">
      <c r="A23" s="2"/>
      <c r="B23" s="74"/>
      <c r="C23" s="74"/>
      <c r="D23" s="74"/>
      <c r="E23" s="74"/>
      <c r="F23" s="74"/>
      <c r="G23" s="74"/>
      <c r="H23" s="74"/>
      <c r="I23" s="74"/>
      <c r="J23" s="74"/>
    </row>
    <row r="24" spans="1:10" x14ac:dyDescent="0.25">
      <c r="A24" s="2"/>
      <c r="B24" s="74"/>
      <c r="C24" s="74"/>
      <c r="D24" s="74"/>
      <c r="E24" s="74"/>
      <c r="F24" s="74"/>
      <c r="G24" s="74"/>
      <c r="H24" s="74"/>
      <c r="I24" s="74"/>
      <c r="J24" s="74"/>
    </row>
    <row r="25" spans="1:10" x14ac:dyDescent="0.25">
      <c r="A25" s="97" t="s">
        <v>291</v>
      </c>
      <c r="B25" s="97"/>
      <c r="C25" s="97"/>
      <c r="D25" s="97"/>
      <c r="E25" s="97"/>
      <c r="F25" s="97"/>
      <c r="G25" s="97"/>
      <c r="H25" s="97"/>
      <c r="I25" s="97"/>
      <c r="J25" s="97"/>
    </row>
    <row r="32" spans="1:10" x14ac:dyDescent="0.25">
      <c r="H32" s="2"/>
      <c r="I32"/>
      <c r="J32"/>
    </row>
  </sheetData>
  <mergeCells count="7">
    <mergeCell ref="A25:J25"/>
    <mergeCell ref="B22:J22"/>
    <mergeCell ref="B1:J1"/>
    <mergeCell ref="B2:J2"/>
    <mergeCell ref="E3:J3"/>
    <mergeCell ref="B4:J4"/>
    <mergeCell ref="B20:J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FA8A-293C-4593-B1C8-1334C843295A}">
  <dimension ref="A1:F138"/>
  <sheetViews>
    <sheetView tabSelected="1" zoomScaleNormal="100" workbookViewId="0">
      <pane xSplit="2" ySplit="1" topLeftCell="C131" activePane="bottomRight" state="frozen"/>
      <selection pane="topRight" activeCell="C1" sqref="C1"/>
      <selection pane="bottomLeft" activeCell="A2" sqref="A2"/>
      <selection pane="bottomRight" activeCell="C133" sqref="C133"/>
    </sheetView>
  </sheetViews>
  <sheetFormatPr defaultColWidth="8.85546875" defaultRowHeight="15" x14ac:dyDescent="0.25"/>
  <cols>
    <col min="1" max="1" width="8.42578125" style="13" bestFit="1" customWidth="1"/>
    <col min="2" max="2" width="45.5703125" style="14" customWidth="1"/>
    <col min="3" max="3" width="31.28515625" style="13" bestFit="1" customWidth="1"/>
    <col min="4" max="4" width="71.140625" style="13" bestFit="1" customWidth="1"/>
    <col min="5" max="5" width="68.28515625" style="13" bestFit="1" customWidth="1"/>
    <col min="6" max="6" width="8.85546875" style="8"/>
    <col min="7" max="16384" width="8.85546875" style="13"/>
  </cols>
  <sheetData>
    <row r="1" spans="1:5" ht="15.75" x14ac:dyDescent="0.25">
      <c r="A1" s="5" t="s">
        <v>5</v>
      </c>
      <c r="B1" s="6" t="s">
        <v>6</v>
      </c>
      <c r="C1" s="6" t="s">
        <v>7</v>
      </c>
      <c r="D1" s="7" t="s">
        <v>292</v>
      </c>
      <c r="E1" s="6" t="s">
        <v>8</v>
      </c>
    </row>
    <row r="2" spans="1:5" ht="38.25" x14ac:dyDescent="0.25">
      <c r="A2" s="9">
        <v>1</v>
      </c>
      <c r="B2" s="10" t="s">
        <v>67</v>
      </c>
      <c r="C2" s="10" t="s">
        <v>9</v>
      </c>
      <c r="D2" s="11" t="s">
        <v>10</v>
      </c>
      <c r="E2" s="11" t="s">
        <v>11</v>
      </c>
    </row>
    <row r="3" spans="1:5" ht="38.25" x14ac:dyDescent="0.25">
      <c r="A3" s="9">
        <v>2</v>
      </c>
      <c r="B3" s="11" t="s">
        <v>293</v>
      </c>
      <c r="C3" s="10" t="s">
        <v>9</v>
      </c>
      <c r="D3" s="11" t="s">
        <v>12</v>
      </c>
      <c r="E3" s="11" t="s">
        <v>294</v>
      </c>
    </row>
    <row r="4" spans="1:5" s="8" customFormat="1" x14ac:dyDescent="0.25">
      <c r="A4" s="9">
        <v>3</v>
      </c>
      <c r="B4" s="10" t="s">
        <v>295</v>
      </c>
      <c r="C4" s="10" t="s">
        <v>14</v>
      </c>
      <c r="D4" s="11" t="s">
        <v>13</v>
      </c>
      <c r="E4" s="10"/>
    </row>
    <row r="5" spans="1:5" s="8" customFormat="1" x14ac:dyDescent="0.25">
      <c r="A5" s="9">
        <v>4</v>
      </c>
      <c r="B5" s="10" t="s">
        <v>15</v>
      </c>
      <c r="C5" s="10" t="s">
        <v>14</v>
      </c>
      <c r="D5" s="11" t="s">
        <v>16</v>
      </c>
      <c r="E5" s="12"/>
    </row>
    <row r="6" spans="1:5" s="8" customFormat="1" x14ac:dyDescent="0.25">
      <c r="A6" s="9">
        <v>5</v>
      </c>
      <c r="B6" s="10" t="s">
        <v>17</v>
      </c>
      <c r="C6" s="10" t="s">
        <v>14</v>
      </c>
      <c r="D6" s="11" t="s">
        <v>18</v>
      </c>
      <c r="E6" s="12"/>
    </row>
    <row r="7" spans="1:5" s="8" customFormat="1" x14ac:dyDescent="0.25">
      <c r="A7" s="9">
        <v>6</v>
      </c>
      <c r="B7" s="10" t="s">
        <v>19</v>
      </c>
      <c r="C7" s="10" t="s">
        <v>14</v>
      </c>
      <c r="D7" s="11" t="s">
        <v>20</v>
      </c>
      <c r="E7" s="12"/>
    </row>
    <row r="8" spans="1:5" s="8" customFormat="1" x14ac:dyDescent="0.25">
      <c r="A8" s="9">
        <v>7</v>
      </c>
      <c r="B8" s="10" t="s">
        <v>296</v>
      </c>
      <c r="C8" s="10" t="s">
        <v>297</v>
      </c>
      <c r="D8" s="11" t="s">
        <v>298</v>
      </c>
      <c r="E8" s="10" t="s">
        <v>299</v>
      </c>
    </row>
    <row r="9" spans="1:5" s="8" customFormat="1" x14ac:dyDescent="0.25">
      <c r="A9" s="9">
        <v>8</v>
      </c>
      <c r="B9" s="10" t="s">
        <v>300</v>
      </c>
      <c r="C9" s="10" t="s">
        <v>21</v>
      </c>
      <c r="D9" s="11" t="s">
        <v>22</v>
      </c>
      <c r="E9" s="10" t="s">
        <v>301</v>
      </c>
    </row>
    <row r="10" spans="1:5" s="8" customFormat="1" ht="89.25" x14ac:dyDescent="0.25">
      <c r="A10" s="9">
        <v>9</v>
      </c>
      <c r="B10" s="10" t="s">
        <v>302</v>
      </c>
      <c r="C10" s="10" t="s">
        <v>14</v>
      </c>
      <c r="D10" s="11" t="s">
        <v>303</v>
      </c>
      <c r="E10" s="75" t="s">
        <v>304</v>
      </c>
    </row>
    <row r="11" spans="1:5" s="8" customFormat="1" ht="102" x14ac:dyDescent="0.25">
      <c r="A11" s="9">
        <v>10</v>
      </c>
      <c r="B11" s="10" t="s">
        <v>70</v>
      </c>
      <c r="C11" s="10" t="s">
        <v>14</v>
      </c>
      <c r="D11" s="11" t="s">
        <v>455</v>
      </c>
      <c r="E11" s="11" t="s">
        <v>456</v>
      </c>
    </row>
    <row r="12" spans="1:5" s="8" customFormat="1" ht="76.5" x14ac:dyDescent="0.25">
      <c r="A12" s="9">
        <v>11</v>
      </c>
      <c r="B12" s="10" t="s">
        <v>71</v>
      </c>
      <c r="C12" s="10" t="s">
        <v>305</v>
      </c>
      <c r="D12" s="11" t="s">
        <v>26</v>
      </c>
      <c r="E12" s="10" t="s">
        <v>457</v>
      </c>
    </row>
    <row r="13" spans="1:5" s="8" customFormat="1" ht="25.5" x14ac:dyDescent="0.25">
      <c r="A13" s="9">
        <v>12</v>
      </c>
      <c r="B13" s="10" t="s">
        <v>72</v>
      </c>
      <c r="C13" s="10" t="s">
        <v>466</v>
      </c>
      <c r="D13" s="11" t="s">
        <v>27</v>
      </c>
      <c r="E13" s="10"/>
    </row>
    <row r="14" spans="1:5" s="8" customFormat="1" ht="25.5" x14ac:dyDescent="0.25">
      <c r="A14" s="9">
        <v>13</v>
      </c>
      <c r="B14" s="10" t="s">
        <v>73</v>
      </c>
      <c r="C14" s="10" t="s">
        <v>170</v>
      </c>
      <c r="D14" s="11" t="s">
        <v>171</v>
      </c>
      <c r="E14" s="10"/>
    </row>
    <row r="15" spans="1:5" s="8" customFormat="1" ht="102" x14ac:dyDescent="0.25">
      <c r="A15" s="9">
        <v>14</v>
      </c>
      <c r="B15" s="10" t="s">
        <v>74</v>
      </c>
      <c r="C15" s="10" t="s">
        <v>14</v>
      </c>
      <c r="D15" s="11" t="s">
        <v>455</v>
      </c>
      <c r="E15" s="11" t="s">
        <v>458</v>
      </c>
    </row>
    <row r="16" spans="1:5" s="8" customFormat="1" ht="76.5" x14ac:dyDescent="0.25">
      <c r="A16" s="9">
        <v>15</v>
      </c>
      <c r="B16" s="10" t="s">
        <v>75</v>
      </c>
      <c r="C16" s="10" t="s">
        <v>305</v>
      </c>
      <c r="D16" s="11" t="s">
        <v>26</v>
      </c>
      <c r="E16" s="10" t="s">
        <v>459</v>
      </c>
    </row>
    <row r="17" spans="1:5" s="8" customFormat="1" ht="25.5" x14ac:dyDescent="0.25">
      <c r="A17" s="9">
        <v>16</v>
      </c>
      <c r="B17" s="10" t="s">
        <v>76</v>
      </c>
      <c r="C17" s="10" t="s">
        <v>466</v>
      </c>
      <c r="D17" s="11" t="s">
        <v>28</v>
      </c>
      <c r="E17" s="10"/>
    </row>
    <row r="18" spans="1:5" s="8" customFormat="1" ht="25.5" x14ac:dyDescent="0.25">
      <c r="A18" s="9">
        <v>17</v>
      </c>
      <c r="B18" s="10" t="s">
        <v>77</v>
      </c>
      <c r="C18" s="10" t="s">
        <v>170</v>
      </c>
      <c r="D18" s="11" t="s">
        <v>172</v>
      </c>
      <c r="E18" s="10"/>
    </row>
    <row r="19" spans="1:5" s="8" customFormat="1" ht="63.75" x14ac:dyDescent="0.25">
      <c r="A19" s="9">
        <v>18</v>
      </c>
      <c r="B19" s="10" t="s">
        <v>78</v>
      </c>
      <c r="C19" s="10" t="s">
        <v>29</v>
      </c>
      <c r="D19" s="11" t="s">
        <v>455</v>
      </c>
      <c r="E19" s="11" t="s">
        <v>306</v>
      </c>
    </row>
    <row r="20" spans="1:5" s="8" customFormat="1" ht="76.5" x14ac:dyDescent="0.25">
      <c r="A20" s="9">
        <v>19</v>
      </c>
      <c r="B20" s="10" t="s">
        <v>79</v>
      </c>
      <c r="C20" s="10" t="s">
        <v>305</v>
      </c>
      <c r="D20" s="11" t="s">
        <v>26</v>
      </c>
      <c r="E20" s="10" t="s">
        <v>460</v>
      </c>
    </row>
    <row r="21" spans="1:5" s="8" customFormat="1" ht="76.5" x14ac:dyDescent="0.25">
      <c r="A21" s="9">
        <v>20</v>
      </c>
      <c r="B21" s="10" t="s">
        <v>80</v>
      </c>
      <c r="C21" s="10" t="s">
        <v>463</v>
      </c>
      <c r="D21" s="11" t="s">
        <v>30</v>
      </c>
      <c r="E21" s="10" t="s">
        <v>307</v>
      </c>
    </row>
    <row r="22" spans="1:5" s="8" customFormat="1" ht="25.5" x14ac:dyDescent="0.25">
      <c r="A22" s="9">
        <v>21</v>
      </c>
      <c r="B22" s="10" t="s">
        <v>81</v>
      </c>
      <c r="C22" s="10" t="s">
        <v>170</v>
      </c>
      <c r="D22" s="11" t="s">
        <v>173</v>
      </c>
      <c r="E22" s="10"/>
    </row>
    <row r="23" spans="1:5" s="8" customFormat="1" ht="25.5" x14ac:dyDescent="0.25">
      <c r="A23" s="9">
        <v>22</v>
      </c>
      <c r="B23" s="10" t="s">
        <v>82</v>
      </c>
      <c r="C23" s="10" t="s">
        <v>14</v>
      </c>
      <c r="D23" s="11" t="s">
        <v>31</v>
      </c>
      <c r="E23" s="10" t="s">
        <v>308</v>
      </c>
    </row>
    <row r="24" spans="1:5" s="8" customFormat="1" x14ac:dyDescent="0.25">
      <c r="A24" s="9">
        <v>23</v>
      </c>
      <c r="B24" s="10" t="s">
        <v>83</v>
      </c>
      <c r="C24" s="10" t="s">
        <v>25</v>
      </c>
      <c r="D24" s="11" t="s">
        <v>32</v>
      </c>
      <c r="E24" s="10"/>
    </row>
    <row r="25" spans="1:5" s="8" customFormat="1" ht="114.75" x14ac:dyDescent="0.25">
      <c r="A25" s="9">
        <v>24</v>
      </c>
      <c r="B25" s="10" t="s">
        <v>258</v>
      </c>
      <c r="C25" s="10" t="s">
        <v>464</v>
      </c>
      <c r="D25" s="10" t="s">
        <v>33</v>
      </c>
      <c r="E25" s="10" t="s">
        <v>309</v>
      </c>
    </row>
    <row r="26" spans="1:5" s="8" customFormat="1" ht="25.5" x14ac:dyDescent="0.25">
      <c r="A26" s="9">
        <v>25</v>
      </c>
      <c r="B26" s="10" t="s">
        <v>84</v>
      </c>
      <c r="C26" s="10" t="s">
        <v>170</v>
      </c>
      <c r="D26" s="11" t="s">
        <v>310</v>
      </c>
      <c r="E26" s="10"/>
    </row>
    <row r="27" spans="1:5" s="8" customFormat="1" ht="25.5" x14ac:dyDescent="0.25">
      <c r="A27" s="9">
        <v>26</v>
      </c>
      <c r="B27" s="10" t="s">
        <v>85</v>
      </c>
      <c r="C27" s="10" t="s">
        <v>14</v>
      </c>
      <c r="D27" s="11" t="s">
        <v>31</v>
      </c>
      <c r="E27" s="10" t="s">
        <v>308</v>
      </c>
    </row>
    <row r="28" spans="1:5" s="8" customFormat="1" x14ac:dyDescent="0.25">
      <c r="A28" s="9">
        <v>27</v>
      </c>
      <c r="B28" s="10" t="s">
        <v>86</v>
      </c>
      <c r="C28" s="10" t="s">
        <v>25</v>
      </c>
      <c r="D28" s="11" t="s">
        <v>32</v>
      </c>
      <c r="E28" s="10"/>
    </row>
    <row r="29" spans="1:5" s="8" customFormat="1" ht="114.75" x14ac:dyDescent="0.25">
      <c r="A29" s="9">
        <v>28</v>
      </c>
      <c r="B29" s="10" t="s">
        <v>259</v>
      </c>
      <c r="C29" s="10" t="s">
        <v>464</v>
      </c>
      <c r="D29" s="10" t="s">
        <v>34</v>
      </c>
      <c r="E29" s="10" t="s">
        <v>309</v>
      </c>
    </row>
    <row r="30" spans="1:5" s="8" customFormat="1" ht="25.5" x14ac:dyDescent="0.25">
      <c r="A30" s="9">
        <v>29</v>
      </c>
      <c r="B30" s="10" t="s">
        <v>87</v>
      </c>
      <c r="C30" s="10" t="s">
        <v>170</v>
      </c>
      <c r="D30" s="11" t="s">
        <v>311</v>
      </c>
      <c r="E30" s="10"/>
    </row>
    <row r="31" spans="1:5" s="8" customFormat="1" ht="25.5" x14ac:dyDescent="0.25">
      <c r="A31" s="9">
        <v>30</v>
      </c>
      <c r="B31" s="10" t="s">
        <v>200</v>
      </c>
      <c r="C31" s="10" t="s">
        <v>14</v>
      </c>
      <c r="D31" s="11" t="s">
        <v>31</v>
      </c>
      <c r="E31" s="10" t="s">
        <v>312</v>
      </c>
    </row>
    <row r="32" spans="1:5" s="8" customFormat="1" x14ac:dyDescent="0.25">
      <c r="A32" s="9">
        <v>31</v>
      </c>
      <c r="B32" s="10" t="s">
        <v>201</v>
      </c>
      <c r="C32" s="10" t="s">
        <v>37</v>
      </c>
      <c r="D32" s="11" t="s">
        <v>32</v>
      </c>
      <c r="E32" s="10"/>
    </row>
    <row r="33" spans="1:5" s="8" customFormat="1" ht="76.5" x14ac:dyDescent="0.25">
      <c r="A33" s="9">
        <v>32</v>
      </c>
      <c r="B33" s="10" t="s">
        <v>203</v>
      </c>
      <c r="C33" s="10" t="s">
        <v>465</v>
      </c>
      <c r="D33" s="10" t="s">
        <v>197</v>
      </c>
      <c r="E33" s="10" t="s">
        <v>313</v>
      </c>
    </row>
    <row r="34" spans="1:5" s="8" customFormat="1" ht="38.25" x14ac:dyDescent="0.25">
      <c r="A34" s="9">
        <v>33</v>
      </c>
      <c r="B34" s="10" t="s">
        <v>202</v>
      </c>
      <c r="C34" s="10" t="s">
        <v>170</v>
      </c>
      <c r="D34" s="11" t="s">
        <v>198</v>
      </c>
      <c r="E34" s="10"/>
    </row>
    <row r="35" spans="1:5" s="8" customFormat="1" ht="76.5" x14ac:dyDescent="0.25">
      <c r="A35" s="9">
        <v>34</v>
      </c>
      <c r="B35" s="10" t="s">
        <v>88</v>
      </c>
      <c r="C35" s="10" t="s">
        <v>14</v>
      </c>
      <c r="D35" s="11" t="s">
        <v>455</v>
      </c>
      <c r="E35" s="11" t="s">
        <v>314</v>
      </c>
    </row>
    <row r="36" spans="1:5" s="8" customFormat="1" ht="76.5" x14ac:dyDescent="0.25">
      <c r="A36" s="9">
        <v>35</v>
      </c>
      <c r="B36" s="10" t="s">
        <v>89</v>
      </c>
      <c r="C36" s="10" t="s">
        <v>305</v>
      </c>
      <c r="D36" s="11" t="s">
        <v>26</v>
      </c>
      <c r="E36" s="10" t="s">
        <v>461</v>
      </c>
    </row>
    <row r="37" spans="1:5" s="8" customFormat="1" ht="38.25" x14ac:dyDescent="0.25">
      <c r="A37" s="9">
        <v>36</v>
      </c>
      <c r="B37" s="10" t="s">
        <v>90</v>
      </c>
      <c r="C37" s="10" t="s">
        <v>466</v>
      </c>
      <c r="D37" s="11" t="s">
        <v>35</v>
      </c>
      <c r="E37" s="10"/>
    </row>
    <row r="38" spans="1:5" s="8" customFormat="1" ht="25.5" x14ac:dyDescent="0.25">
      <c r="A38" s="9">
        <v>37</v>
      </c>
      <c r="B38" s="10" t="s">
        <v>91</v>
      </c>
      <c r="C38" s="10" t="s">
        <v>170</v>
      </c>
      <c r="D38" s="11" t="s">
        <v>174</v>
      </c>
      <c r="E38" s="10"/>
    </row>
    <row r="39" spans="1:5" s="8" customFormat="1" ht="25.5" x14ac:dyDescent="0.25">
      <c r="A39" s="9">
        <v>38</v>
      </c>
      <c r="B39" s="10" t="s">
        <v>92</v>
      </c>
      <c r="C39" s="10" t="s">
        <v>14</v>
      </c>
      <c r="D39" s="10" t="s">
        <v>36</v>
      </c>
      <c r="E39" s="10" t="s">
        <v>315</v>
      </c>
    </row>
    <row r="40" spans="1:5" s="8" customFormat="1" x14ac:dyDescent="0.25">
      <c r="A40" s="9">
        <v>39</v>
      </c>
      <c r="B40" s="10" t="s">
        <v>93</v>
      </c>
      <c r="C40" s="10" t="s">
        <v>37</v>
      </c>
      <c r="D40" s="11" t="s">
        <v>32</v>
      </c>
      <c r="E40" s="10"/>
    </row>
    <row r="41" spans="1:5" s="8" customFormat="1" ht="76.5" x14ac:dyDescent="0.25">
      <c r="A41" s="9">
        <v>40</v>
      </c>
      <c r="B41" s="10" t="s">
        <v>316</v>
      </c>
      <c r="C41" s="10" t="s">
        <v>467</v>
      </c>
      <c r="D41" s="10" t="s">
        <v>38</v>
      </c>
      <c r="E41" s="10" t="s">
        <v>317</v>
      </c>
    </row>
    <row r="42" spans="1:5" s="8" customFormat="1" ht="25.5" x14ac:dyDescent="0.25">
      <c r="A42" s="9">
        <v>41</v>
      </c>
      <c r="B42" s="10" t="s">
        <v>94</v>
      </c>
      <c r="C42" s="10" t="s">
        <v>170</v>
      </c>
      <c r="D42" s="11" t="s">
        <v>175</v>
      </c>
      <c r="E42" s="10"/>
    </row>
    <row r="43" spans="1:5" s="8" customFormat="1" ht="25.5" x14ac:dyDescent="0.25">
      <c r="A43" s="9">
        <v>42</v>
      </c>
      <c r="B43" s="10" t="s">
        <v>95</v>
      </c>
      <c r="C43" s="10" t="s">
        <v>14</v>
      </c>
      <c r="D43" s="10" t="s">
        <v>36</v>
      </c>
      <c r="E43" s="10" t="s">
        <v>315</v>
      </c>
    </row>
    <row r="44" spans="1:5" s="8" customFormat="1" x14ac:dyDescent="0.25">
      <c r="A44" s="9">
        <v>43</v>
      </c>
      <c r="B44" s="10" t="s">
        <v>96</v>
      </c>
      <c r="C44" s="10" t="s">
        <v>37</v>
      </c>
      <c r="D44" s="11" t="s">
        <v>32</v>
      </c>
      <c r="E44" s="10"/>
    </row>
    <row r="45" spans="1:5" s="8" customFormat="1" ht="76.5" x14ac:dyDescent="0.25">
      <c r="A45" s="9">
        <v>44</v>
      </c>
      <c r="B45" s="10" t="s">
        <v>318</v>
      </c>
      <c r="C45" s="10" t="s">
        <v>467</v>
      </c>
      <c r="D45" s="10" t="s">
        <v>39</v>
      </c>
      <c r="E45" s="10" t="s">
        <v>317</v>
      </c>
    </row>
    <row r="46" spans="1:5" s="8" customFormat="1" ht="25.5" x14ac:dyDescent="0.25">
      <c r="A46" s="9">
        <v>45</v>
      </c>
      <c r="B46" s="10" t="s">
        <v>97</v>
      </c>
      <c r="C46" s="10" t="s">
        <v>170</v>
      </c>
      <c r="D46" s="11" t="s">
        <v>176</v>
      </c>
      <c r="E46" s="10"/>
    </row>
    <row r="47" spans="1:5" s="8" customFormat="1" ht="63.75" x14ac:dyDescent="0.25">
      <c r="A47" s="9">
        <v>46</v>
      </c>
      <c r="B47" s="10" t="s">
        <v>98</v>
      </c>
      <c r="C47" s="10" t="s">
        <v>14</v>
      </c>
      <c r="D47" s="10" t="s">
        <v>36</v>
      </c>
      <c r="E47" s="10" t="s">
        <v>40</v>
      </c>
    </row>
    <row r="48" spans="1:5" s="8" customFormat="1" x14ac:dyDescent="0.25">
      <c r="A48" s="9">
        <v>47</v>
      </c>
      <c r="B48" s="10" t="s">
        <v>99</v>
      </c>
      <c r="C48" s="10" t="s">
        <v>37</v>
      </c>
      <c r="D48" s="11" t="s">
        <v>32</v>
      </c>
      <c r="E48" s="10"/>
    </row>
    <row r="49" spans="1:5" s="8" customFormat="1" ht="76.5" x14ac:dyDescent="0.25">
      <c r="A49" s="9">
        <v>48</v>
      </c>
      <c r="B49" s="10" t="s">
        <v>319</v>
      </c>
      <c r="C49" s="10" t="s">
        <v>467</v>
      </c>
      <c r="D49" s="10" t="s">
        <v>41</v>
      </c>
      <c r="E49" s="10" t="s">
        <v>317</v>
      </c>
    </row>
    <row r="50" spans="1:5" s="8" customFormat="1" ht="25.5" x14ac:dyDescent="0.25">
      <c r="A50" s="9">
        <v>49</v>
      </c>
      <c r="B50" s="10" t="s">
        <v>100</v>
      </c>
      <c r="C50" s="10" t="s">
        <v>170</v>
      </c>
      <c r="D50" s="11" t="s">
        <v>177</v>
      </c>
      <c r="E50" s="10"/>
    </row>
    <row r="51" spans="1:5" s="8" customFormat="1" ht="25.5" x14ac:dyDescent="0.25">
      <c r="A51" s="9">
        <v>50</v>
      </c>
      <c r="B51" s="10" t="s">
        <v>101</v>
      </c>
      <c r="C51" s="10" t="s">
        <v>14</v>
      </c>
      <c r="D51" s="10" t="s">
        <v>36</v>
      </c>
      <c r="E51" s="10" t="s">
        <v>315</v>
      </c>
    </row>
    <row r="52" spans="1:5" s="8" customFormat="1" x14ac:dyDescent="0.25">
      <c r="A52" s="9">
        <v>51</v>
      </c>
      <c r="B52" s="10" t="s">
        <v>102</v>
      </c>
      <c r="C52" s="10" t="s">
        <v>37</v>
      </c>
      <c r="D52" s="11" t="s">
        <v>32</v>
      </c>
      <c r="E52" s="10"/>
    </row>
    <row r="53" spans="1:5" s="8" customFormat="1" ht="76.5" x14ac:dyDescent="0.25">
      <c r="A53" s="9">
        <v>52</v>
      </c>
      <c r="B53" s="10" t="s">
        <v>320</v>
      </c>
      <c r="C53" s="10" t="s">
        <v>467</v>
      </c>
      <c r="D53" s="10" t="s">
        <v>42</v>
      </c>
      <c r="E53" s="10" t="s">
        <v>317</v>
      </c>
    </row>
    <row r="54" spans="1:5" s="8" customFormat="1" ht="25.5" x14ac:dyDescent="0.25">
      <c r="A54" s="9">
        <v>53</v>
      </c>
      <c r="B54" s="10" t="s">
        <v>103</v>
      </c>
      <c r="C54" s="10" t="s">
        <v>170</v>
      </c>
      <c r="D54" s="11" t="s">
        <v>178</v>
      </c>
      <c r="E54" s="10"/>
    </row>
    <row r="55" spans="1:5" s="8" customFormat="1" ht="25.5" x14ac:dyDescent="0.25">
      <c r="A55" s="9">
        <v>54</v>
      </c>
      <c r="B55" s="10" t="s">
        <v>104</v>
      </c>
      <c r="C55" s="10" t="s">
        <v>14</v>
      </c>
      <c r="D55" s="10" t="s">
        <v>36</v>
      </c>
      <c r="E55" s="10" t="s">
        <v>315</v>
      </c>
    </row>
    <row r="56" spans="1:5" s="8" customFormat="1" x14ac:dyDescent="0.25">
      <c r="A56" s="9">
        <v>55</v>
      </c>
      <c r="B56" s="10" t="s">
        <v>105</v>
      </c>
      <c r="C56" s="10" t="s">
        <v>37</v>
      </c>
      <c r="D56" s="11" t="s">
        <v>32</v>
      </c>
      <c r="E56" s="10"/>
    </row>
    <row r="57" spans="1:5" s="8" customFormat="1" ht="76.5" x14ac:dyDescent="0.25">
      <c r="A57" s="9">
        <v>56</v>
      </c>
      <c r="B57" s="10" t="s">
        <v>321</v>
      </c>
      <c r="C57" s="10" t="s">
        <v>467</v>
      </c>
      <c r="D57" s="10" t="s">
        <v>43</v>
      </c>
      <c r="E57" s="10" t="s">
        <v>317</v>
      </c>
    </row>
    <row r="58" spans="1:5" s="8" customFormat="1" ht="25.5" x14ac:dyDescent="0.25">
      <c r="A58" s="9">
        <v>57</v>
      </c>
      <c r="B58" s="10" t="s">
        <v>106</v>
      </c>
      <c r="C58" s="10" t="s">
        <v>170</v>
      </c>
      <c r="D58" s="11" t="s">
        <v>179</v>
      </c>
      <c r="E58" s="10"/>
    </row>
    <row r="59" spans="1:5" s="8" customFormat="1" ht="25.5" x14ac:dyDescent="0.25">
      <c r="A59" s="9">
        <v>58</v>
      </c>
      <c r="B59" s="10" t="s">
        <v>107</v>
      </c>
      <c r="C59" s="10" t="s">
        <v>14</v>
      </c>
      <c r="D59" s="10" t="s">
        <v>36</v>
      </c>
      <c r="E59" s="10" t="s">
        <v>322</v>
      </c>
    </row>
    <row r="60" spans="1:5" s="8" customFormat="1" x14ac:dyDescent="0.25">
      <c r="A60" s="9">
        <v>59</v>
      </c>
      <c r="B60" s="10" t="s">
        <v>108</v>
      </c>
      <c r="C60" s="10" t="s">
        <v>37</v>
      </c>
      <c r="D60" s="11" t="s">
        <v>32</v>
      </c>
      <c r="E60" s="10"/>
    </row>
    <row r="61" spans="1:5" s="8" customFormat="1" ht="38.25" x14ac:dyDescent="0.25">
      <c r="A61" s="9">
        <v>60</v>
      </c>
      <c r="B61" s="10" t="s">
        <v>323</v>
      </c>
      <c r="C61" s="10" t="s">
        <v>468</v>
      </c>
      <c r="D61" s="10" t="s">
        <v>44</v>
      </c>
      <c r="E61" s="10" t="s">
        <v>324</v>
      </c>
    </row>
    <row r="62" spans="1:5" s="8" customFormat="1" ht="25.5" x14ac:dyDescent="0.25">
      <c r="A62" s="9">
        <v>61</v>
      </c>
      <c r="B62" s="10" t="s">
        <v>109</v>
      </c>
      <c r="C62" s="10" t="s">
        <v>170</v>
      </c>
      <c r="D62" s="11" t="s">
        <v>180</v>
      </c>
      <c r="E62" s="10"/>
    </row>
    <row r="63" spans="1:5" s="8" customFormat="1" ht="25.5" x14ac:dyDescent="0.25">
      <c r="A63" s="9">
        <v>62</v>
      </c>
      <c r="B63" s="10" t="s">
        <v>110</v>
      </c>
      <c r="C63" s="10" t="s">
        <v>14</v>
      </c>
      <c r="D63" s="10" t="s">
        <v>36</v>
      </c>
      <c r="E63" s="10" t="s">
        <v>322</v>
      </c>
    </row>
    <row r="64" spans="1:5" s="8" customFormat="1" x14ac:dyDescent="0.25">
      <c r="A64" s="9">
        <v>63</v>
      </c>
      <c r="B64" s="10" t="s">
        <v>111</v>
      </c>
      <c r="C64" s="10" t="s">
        <v>37</v>
      </c>
      <c r="D64" s="11" t="s">
        <v>32</v>
      </c>
      <c r="E64" s="10"/>
    </row>
    <row r="65" spans="1:5" s="8" customFormat="1" ht="38.25" x14ac:dyDescent="0.25">
      <c r="A65" s="9">
        <v>64</v>
      </c>
      <c r="B65" s="10" t="s">
        <v>325</v>
      </c>
      <c r="C65" s="10" t="s">
        <v>468</v>
      </c>
      <c r="D65" s="10" t="s">
        <v>45</v>
      </c>
      <c r="E65" s="10" t="s">
        <v>324</v>
      </c>
    </row>
    <row r="66" spans="1:5" s="8" customFormat="1" ht="25.5" x14ac:dyDescent="0.25">
      <c r="A66" s="9">
        <v>65</v>
      </c>
      <c r="B66" s="10" t="s">
        <v>112</v>
      </c>
      <c r="C66" s="10" t="s">
        <v>170</v>
      </c>
      <c r="D66" s="11" t="s">
        <v>181</v>
      </c>
      <c r="E66" s="10"/>
    </row>
    <row r="67" spans="1:5" s="8" customFormat="1" ht="25.5" x14ac:dyDescent="0.25">
      <c r="A67" s="9">
        <v>66</v>
      </c>
      <c r="B67" s="10" t="s">
        <v>113</v>
      </c>
      <c r="C67" s="10" t="s">
        <v>14</v>
      </c>
      <c r="D67" s="10" t="s">
        <v>36</v>
      </c>
      <c r="E67" s="10" t="s">
        <v>322</v>
      </c>
    </row>
    <row r="68" spans="1:5" s="8" customFormat="1" x14ac:dyDescent="0.25">
      <c r="A68" s="9">
        <v>67</v>
      </c>
      <c r="B68" s="10" t="s">
        <v>114</v>
      </c>
      <c r="C68" s="10" t="s">
        <v>37</v>
      </c>
      <c r="D68" s="11" t="s">
        <v>32</v>
      </c>
      <c r="E68" s="10"/>
    </row>
    <row r="69" spans="1:5" s="8" customFormat="1" ht="38.25" x14ac:dyDescent="0.25">
      <c r="A69" s="9">
        <v>68</v>
      </c>
      <c r="B69" s="10" t="s">
        <v>326</v>
      </c>
      <c r="C69" s="10" t="s">
        <v>468</v>
      </c>
      <c r="D69" s="10" t="s">
        <v>46</v>
      </c>
      <c r="E69" s="10" t="s">
        <v>324</v>
      </c>
    </row>
    <row r="70" spans="1:5" s="8" customFormat="1" ht="25.5" x14ac:dyDescent="0.25">
      <c r="A70" s="9">
        <v>69</v>
      </c>
      <c r="B70" s="10" t="s">
        <v>115</v>
      </c>
      <c r="C70" s="10" t="s">
        <v>170</v>
      </c>
      <c r="D70" s="11" t="s">
        <v>182</v>
      </c>
      <c r="E70" s="10"/>
    </row>
    <row r="71" spans="1:5" s="8" customFormat="1" ht="38.25" x14ac:dyDescent="0.25">
      <c r="A71" s="9">
        <v>70</v>
      </c>
      <c r="B71" s="10" t="s">
        <v>116</v>
      </c>
      <c r="C71" s="10" t="s">
        <v>14</v>
      </c>
      <c r="D71" s="11" t="s">
        <v>47</v>
      </c>
      <c r="E71" s="10" t="s">
        <v>327</v>
      </c>
    </row>
    <row r="72" spans="1:5" s="8" customFormat="1" x14ac:dyDescent="0.25">
      <c r="A72" s="9">
        <v>71</v>
      </c>
      <c r="B72" s="10" t="s">
        <v>117</v>
      </c>
      <c r="C72" s="10" t="s">
        <v>37</v>
      </c>
      <c r="D72" s="11" t="s">
        <v>48</v>
      </c>
      <c r="E72" s="10"/>
    </row>
    <row r="73" spans="1:5" s="8" customFormat="1" ht="38.25" x14ac:dyDescent="0.25">
      <c r="A73" s="9">
        <v>72</v>
      </c>
      <c r="B73" s="10" t="s">
        <v>268</v>
      </c>
      <c r="C73" s="10" t="s">
        <v>468</v>
      </c>
      <c r="D73" s="10" t="s">
        <v>49</v>
      </c>
      <c r="E73" s="10" t="s">
        <v>324</v>
      </c>
    </row>
    <row r="74" spans="1:5" s="8" customFormat="1" ht="25.5" x14ac:dyDescent="0.25">
      <c r="A74" s="9">
        <v>73</v>
      </c>
      <c r="B74" s="10" t="s">
        <v>118</v>
      </c>
      <c r="C74" s="10" t="s">
        <v>170</v>
      </c>
      <c r="D74" s="11" t="s">
        <v>183</v>
      </c>
      <c r="E74" s="10"/>
    </row>
    <row r="75" spans="1:5" s="8" customFormat="1" ht="38.25" x14ac:dyDescent="0.25">
      <c r="A75" s="9">
        <v>74</v>
      </c>
      <c r="B75" s="10" t="s">
        <v>119</v>
      </c>
      <c r="C75" s="10" t="s">
        <v>14</v>
      </c>
      <c r="D75" s="11" t="s">
        <v>47</v>
      </c>
      <c r="E75" s="10" t="s">
        <v>328</v>
      </c>
    </row>
    <row r="76" spans="1:5" s="8" customFormat="1" x14ac:dyDescent="0.25">
      <c r="A76" s="9">
        <v>75</v>
      </c>
      <c r="B76" s="10" t="s">
        <v>120</v>
      </c>
      <c r="C76" s="10" t="s">
        <v>37</v>
      </c>
      <c r="D76" s="11" t="s">
        <v>48</v>
      </c>
      <c r="E76" s="10"/>
    </row>
    <row r="77" spans="1:5" s="8" customFormat="1" ht="38.25" x14ac:dyDescent="0.25">
      <c r="A77" s="9">
        <v>76</v>
      </c>
      <c r="B77" s="10" t="s">
        <v>269</v>
      </c>
      <c r="C77" s="10" t="s">
        <v>468</v>
      </c>
      <c r="D77" s="10" t="s">
        <v>50</v>
      </c>
      <c r="E77" s="10" t="s">
        <v>324</v>
      </c>
    </row>
    <row r="78" spans="1:5" s="8" customFormat="1" ht="25.5" x14ac:dyDescent="0.25">
      <c r="A78" s="9">
        <v>77</v>
      </c>
      <c r="B78" s="10" t="s">
        <v>121</v>
      </c>
      <c r="C78" s="10" t="s">
        <v>170</v>
      </c>
      <c r="D78" s="11" t="s">
        <v>184</v>
      </c>
      <c r="E78" s="10"/>
    </row>
    <row r="79" spans="1:5" ht="38.25" x14ac:dyDescent="0.25">
      <c r="A79" s="9">
        <v>78</v>
      </c>
      <c r="B79" s="10" t="s">
        <v>122</v>
      </c>
      <c r="C79" s="10" t="s">
        <v>14</v>
      </c>
      <c r="D79" s="11" t="s">
        <v>47</v>
      </c>
      <c r="E79" s="10" t="s">
        <v>329</v>
      </c>
    </row>
    <row r="80" spans="1:5" x14ac:dyDescent="0.25">
      <c r="A80" s="9">
        <v>79</v>
      </c>
      <c r="B80" s="10" t="s">
        <v>123</v>
      </c>
      <c r="C80" s="10" t="s">
        <v>37</v>
      </c>
      <c r="D80" s="11" t="s">
        <v>48</v>
      </c>
      <c r="E80" s="10"/>
    </row>
    <row r="81" spans="1:6" ht="38.25" x14ac:dyDescent="0.25">
      <c r="A81" s="9">
        <v>80</v>
      </c>
      <c r="B81" s="10" t="s">
        <v>270</v>
      </c>
      <c r="C81" s="10" t="s">
        <v>468</v>
      </c>
      <c r="D81" s="10" t="s">
        <v>51</v>
      </c>
      <c r="E81" s="10" t="s">
        <v>324</v>
      </c>
    </row>
    <row r="82" spans="1:6" ht="25.5" x14ac:dyDescent="0.25">
      <c r="A82" s="9">
        <v>81</v>
      </c>
      <c r="B82" s="10" t="s">
        <v>124</v>
      </c>
      <c r="C82" s="10" t="s">
        <v>170</v>
      </c>
      <c r="D82" s="11" t="s">
        <v>185</v>
      </c>
      <c r="E82" s="10"/>
    </row>
    <row r="83" spans="1:6" ht="38.25" x14ac:dyDescent="0.25">
      <c r="A83" s="9">
        <v>82</v>
      </c>
      <c r="B83" s="10" t="s">
        <v>125</v>
      </c>
      <c r="C83" s="10" t="s">
        <v>14</v>
      </c>
      <c r="D83" s="11" t="s">
        <v>47</v>
      </c>
      <c r="E83" s="10" t="s">
        <v>330</v>
      </c>
    </row>
    <row r="84" spans="1:6" x14ac:dyDescent="0.25">
      <c r="A84" s="9">
        <v>83</v>
      </c>
      <c r="B84" s="10" t="s">
        <v>126</v>
      </c>
      <c r="C84" s="10" t="s">
        <v>37</v>
      </c>
      <c r="D84" s="11" t="s">
        <v>48</v>
      </c>
      <c r="E84" s="10"/>
    </row>
    <row r="85" spans="1:6" ht="38.25" x14ac:dyDescent="0.25">
      <c r="A85" s="9">
        <v>84</v>
      </c>
      <c r="B85" s="10" t="s">
        <v>271</v>
      </c>
      <c r="C85" s="10" t="s">
        <v>468</v>
      </c>
      <c r="D85" s="10" t="s">
        <v>52</v>
      </c>
      <c r="E85" s="10" t="s">
        <v>324</v>
      </c>
    </row>
    <row r="86" spans="1:6" ht="25.5" x14ac:dyDescent="0.25">
      <c r="A86" s="9">
        <v>85</v>
      </c>
      <c r="B86" s="10" t="s">
        <v>127</v>
      </c>
      <c r="C86" s="10" t="s">
        <v>170</v>
      </c>
      <c r="D86" s="11" t="s">
        <v>186</v>
      </c>
      <c r="E86" s="10"/>
    </row>
    <row r="87" spans="1:6" ht="38.25" x14ac:dyDescent="0.25">
      <c r="A87" s="9">
        <v>86</v>
      </c>
      <c r="B87" s="10" t="s">
        <v>128</v>
      </c>
      <c r="C87" s="10" t="s">
        <v>14</v>
      </c>
      <c r="D87" s="11" t="s">
        <v>47</v>
      </c>
      <c r="E87" s="10" t="s">
        <v>331</v>
      </c>
    </row>
    <row r="88" spans="1:6" x14ac:dyDescent="0.25">
      <c r="A88" s="9">
        <v>87</v>
      </c>
      <c r="B88" s="10" t="s">
        <v>129</v>
      </c>
      <c r="C88" s="10" t="s">
        <v>37</v>
      </c>
      <c r="D88" s="11" t="s">
        <v>48</v>
      </c>
      <c r="E88" s="10"/>
    </row>
    <row r="89" spans="1:6" ht="38.25" x14ac:dyDescent="0.25">
      <c r="A89" s="9">
        <v>88</v>
      </c>
      <c r="B89" s="10" t="s">
        <v>272</v>
      </c>
      <c r="C89" s="10" t="s">
        <v>468</v>
      </c>
      <c r="D89" s="10" t="s">
        <v>53</v>
      </c>
      <c r="E89" s="10" t="s">
        <v>324</v>
      </c>
    </row>
    <row r="90" spans="1:6" ht="25.5" x14ac:dyDescent="0.25">
      <c r="A90" s="9">
        <v>89</v>
      </c>
      <c r="B90" s="10" t="s">
        <v>130</v>
      </c>
      <c r="C90" s="10" t="s">
        <v>170</v>
      </c>
      <c r="D90" s="11" t="s">
        <v>187</v>
      </c>
      <c r="E90" s="10"/>
    </row>
    <row r="91" spans="1:6" ht="25.5" x14ac:dyDescent="0.25">
      <c r="A91" s="9">
        <v>90</v>
      </c>
      <c r="B91" s="10" t="s">
        <v>131</v>
      </c>
      <c r="C91" s="10" t="s">
        <v>14</v>
      </c>
      <c r="D91" s="10" t="s">
        <v>36</v>
      </c>
      <c r="E91" s="10" t="s">
        <v>332</v>
      </c>
      <c r="F91" s="17"/>
    </row>
    <row r="92" spans="1:6" x14ac:dyDescent="0.25">
      <c r="A92" s="9">
        <v>91</v>
      </c>
      <c r="B92" s="10" t="s">
        <v>132</v>
      </c>
      <c r="C92" s="10" t="s">
        <v>37</v>
      </c>
      <c r="D92" s="11" t="s">
        <v>32</v>
      </c>
      <c r="E92" s="10"/>
    </row>
    <row r="93" spans="1:6" ht="38.25" x14ac:dyDescent="0.25">
      <c r="A93" s="9">
        <v>92</v>
      </c>
      <c r="B93" s="10" t="s">
        <v>333</v>
      </c>
      <c r="C93" s="10" t="s">
        <v>469</v>
      </c>
      <c r="D93" s="10" t="s">
        <v>54</v>
      </c>
      <c r="E93" s="10" t="s">
        <v>324</v>
      </c>
    </row>
    <row r="94" spans="1:6" ht="25.5" x14ac:dyDescent="0.25">
      <c r="A94" s="9">
        <v>93</v>
      </c>
      <c r="B94" s="10" t="s">
        <v>133</v>
      </c>
      <c r="C94" s="10" t="s">
        <v>170</v>
      </c>
      <c r="D94" s="11" t="s">
        <v>188</v>
      </c>
      <c r="E94" s="10"/>
    </row>
    <row r="95" spans="1:6" ht="25.5" x14ac:dyDescent="0.25">
      <c r="A95" s="9">
        <v>94</v>
      </c>
      <c r="B95" s="10" t="s">
        <v>134</v>
      </c>
      <c r="C95" s="10" t="s">
        <v>14</v>
      </c>
      <c r="D95" s="10" t="s">
        <v>36</v>
      </c>
      <c r="E95" s="10" t="s">
        <v>332</v>
      </c>
    </row>
    <row r="96" spans="1:6" x14ac:dyDescent="0.25">
      <c r="A96" s="9">
        <v>95</v>
      </c>
      <c r="B96" s="10" t="s">
        <v>135</v>
      </c>
      <c r="C96" s="10" t="s">
        <v>37</v>
      </c>
      <c r="D96" s="11" t="s">
        <v>32</v>
      </c>
      <c r="E96" s="10"/>
    </row>
    <row r="97" spans="1:6" ht="38.25" x14ac:dyDescent="0.25">
      <c r="A97" s="9">
        <v>96</v>
      </c>
      <c r="B97" s="10" t="s">
        <v>334</v>
      </c>
      <c r="C97" s="10" t="s">
        <v>469</v>
      </c>
      <c r="D97" s="10" t="s">
        <v>55</v>
      </c>
      <c r="E97" s="10" t="s">
        <v>324</v>
      </c>
    </row>
    <row r="98" spans="1:6" ht="25.5" x14ac:dyDescent="0.25">
      <c r="A98" s="9">
        <v>97</v>
      </c>
      <c r="B98" s="10" t="s">
        <v>136</v>
      </c>
      <c r="C98" s="10" t="s">
        <v>170</v>
      </c>
      <c r="D98" s="11" t="s">
        <v>189</v>
      </c>
      <c r="E98" s="10"/>
    </row>
    <row r="99" spans="1:6" ht="25.5" x14ac:dyDescent="0.25">
      <c r="A99" s="9">
        <v>98</v>
      </c>
      <c r="B99" s="10" t="s">
        <v>277</v>
      </c>
      <c r="C99" s="10" t="s">
        <v>14</v>
      </c>
      <c r="D99" s="11" t="s">
        <v>278</v>
      </c>
      <c r="E99" s="10" t="s">
        <v>279</v>
      </c>
    </row>
    <row r="100" spans="1:6" ht="63.75" x14ac:dyDescent="0.25">
      <c r="A100" s="9">
        <v>99</v>
      </c>
      <c r="B100" s="10" t="s">
        <v>335</v>
      </c>
      <c r="C100" s="10" t="s">
        <v>14</v>
      </c>
      <c r="D100" s="11" t="s">
        <v>336</v>
      </c>
      <c r="E100" s="10" t="s">
        <v>337</v>
      </c>
    </row>
    <row r="101" spans="1:6" s="20" customFormat="1" ht="76.5" x14ac:dyDescent="0.25">
      <c r="A101" s="9">
        <v>100</v>
      </c>
      <c r="B101" s="18" t="s">
        <v>56</v>
      </c>
      <c r="C101" s="18"/>
      <c r="D101" s="18"/>
      <c r="E101" s="18"/>
      <c r="F101" s="19"/>
    </row>
    <row r="102" spans="1:6" s="8" customFormat="1" ht="25.5" x14ac:dyDescent="0.25">
      <c r="A102" s="9">
        <v>101</v>
      </c>
      <c r="B102" s="10" t="s">
        <v>137</v>
      </c>
      <c r="C102" s="10" t="s">
        <v>14</v>
      </c>
      <c r="D102" s="10" t="s">
        <v>36</v>
      </c>
      <c r="E102" s="10" t="s">
        <v>332</v>
      </c>
    </row>
    <row r="103" spans="1:6" s="8" customFormat="1" x14ac:dyDescent="0.25">
      <c r="A103" s="9">
        <v>102</v>
      </c>
      <c r="B103" s="10" t="s">
        <v>138</v>
      </c>
      <c r="C103" s="10" t="s">
        <v>37</v>
      </c>
      <c r="D103" s="11" t="s">
        <v>32</v>
      </c>
      <c r="E103" s="10"/>
    </row>
    <row r="104" spans="1:6" s="8" customFormat="1" ht="102" x14ac:dyDescent="0.25">
      <c r="A104" s="9">
        <v>103</v>
      </c>
      <c r="B104" s="10" t="s">
        <v>139</v>
      </c>
      <c r="C104" s="10" t="s">
        <v>469</v>
      </c>
      <c r="D104" s="10" t="s">
        <v>57</v>
      </c>
      <c r="E104" s="10" t="s">
        <v>338</v>
      </c>
    </row>
    <row r="105" spans="1:6" s="8" customFormat="1" ht="25.5" x14ac:dyDescent="0.25">
      <c r="A105" s="9">
        <v>104</v>
      </c>
      <c r="B105" s="10" t="s">
        <v>140</v>
      </c>
      <c r="C105" s="10" t="s">
        <v>14</v>
      </c>
      <c r="D105" s="10" t="s">
        <v>36</v>
      </c>
      <c r="E105" s="10" t="s">
        <v>332</v>
      </c>
    </row>
    <row r="106" spans="1:6" s="8" customFormat="1" x14ac:dyDescent="0.25">
      <c r="A106" s="9">
        <v>105</v>
      </c>
      <c r="B106" s="10" t="s">
        <v>141</v>
      </c>
      <c r="C106" s="10" t="s">
        <v>37</v>
      </c>
      <c r="D106" s="11" t="s">
        <v>32</v>
      </c>
      <c r="E106" s="10"/>
    </row>
    <row r="107" spans="1:6" s="8" customFormat="1" ht="127.5" x14ac:dyDescent="0.25">
      <c r="A107" s="9">
        <v>106</v>
      </c>
      <c r="B107" s="10" t="s">
        <v>142</v>
      </c>
      <c r="C107" s="10" t="s">
        <v>469</v>
      </c>
      <c r="D107" s="10" t="s">
        <v>58</v>
      </c>
      <c r="E107" s="10" t="s">
        <v>339</v>
      </c>
    </row>
    <row r="108" spans="1:6" s="8" customFormat="1" ht="25.5" x14ac:dyDescent="0.25">
      <c r="A108" s="9">
        <v>107</v>
      </c>
      <c r="B108" s="10" t="s">
        <v>143</v>
      </c>
      <c r="C108" s="10" t="s">
        <v>14</v>
      </c>
      <c r="D108" s="10" t="s">
        <v>36</v>
      </c>
      <c r="E108" s="10" t="s">
        <v>332</v>
      </c>
    </row>
    <row r="109" spans="1:6" s="8" customFormat="1" x14ac:dyDescent="0.25">
      <c r="A109" s="9">
        <v>108</v>
      </c>
      <c r="B109" s="10" t="s">
        <v>144</v>
      </c>
      <c r="C109" s="10" t="s">
        <v>37</v>
      </c>
      <c r="D109" s="11" t="s">
        <v>32</v>
      </c>
      <c r="E109" s="10"/>
    </row>
    <row r="110" spans="1:6" s="8" customFormat="1" ht="102" x14ac:dyDescent="0.25">
      <c r="A110" s="9">
        <v>109</v>
      </c>
      <c r="B110" s="10" t="s">
        <v>145</v>
      </c>
      <c r="C110" s="10" t="s">
        <v>469</v>
      </c>
      <c r="D110" s="10" t="s">
        <v>59</v>
      </c>
      <c r="E110" s="10" t="s">
        <v>340</v>
      </c>
    </row>
    <row r="111" spans="1:6" s="8" customFormat="1" ht="25.5" x14ac:dyDescent="0.25">
      <c r="A111" s="9">
        <v>110</v>
      </c>
      <c r="B111" s="10" t="s">
        <v>146</v>
      </c>
      <c r="C111" s="10" t="s">
        <v>14</v>
      </c>
      <c r="D111" s="10" t="s">
        <v>36</v>
      </c>
      <c r="E111" s="10" t="s">
        <v>332</v>
      </c>
    </row>
    <row r="112" spans="1:6" s="8" customFormat="1" x14ac:dyDescent="0.25">
      <c r="A112" s="9">
        <v>111</v>
      </c>
      <c r="B112" s="10" t="s">
        <v>147</v>
      </c>
      <c r="C112" s="10" t="s">
        <v>37</v>
      </c>
      <c r="D112" s="11" t="s">
        <v>32</v>
      </c>
      <c r="E112" s="10"/>
    </row>
    <row r="113" spans="1:5" s="8" customFormat="1" ht="102" x14ac:dyDescent="0.25">
      <c r="A113" s="9">
        <v>112</v>
      </c>
      <c r="B113" s="10" t="s">
        <v>148</v>
      </c>
      <c r="C113" s="10" t="s">
        <v>469</v>
      </c>
      <c r="D113" s="10" t="s">
        <v>60</v>
      </c>
      <c r="E113" s="10" t="s">
        <v>340</v>
      </c>
    </row>
    <row r="114" spans="1:5" s="8" customFormat="1" ht="25.5" x14ac:dyDescent="0.25">
      <c r="A114" s="9">
        <v>113</v>
      </c>
      <c r="B114" s="10" t="s">
        <v>149</v>
      </c>
      <c r="C114" s="10" t="s">
        <v>14</v>
      </c>
      <c r="D114" s="10" t="s">
        <v>36</v>
      </c>
      <c r="E114" s="10" t="s">
        <v>332</v>
      </c>
    </row>
    <row r="115" spans="1:5" s="8" customFormat="1" x14ac:dyDescent="0.25">
      <c r="A115" s="9">
        <v>114</v>
      </c>
      <c r="B115" s="10" t="s">
        <v>150</v>
      </c>
      <c r="C115" s="10" t="s">
        <v>37</v>
      </c>
      <c r="D115" s="11" t="s">
        <v>32</v>
      </c>
      <c r="E115" s="10"/>
    </row>
    <row r="116" spans="1:5" s="8" customFormat="1" ht="102" x14ac:dyDescent="0.25">
      <c r="A116" s="9">
        <v>115</v>
      </c>
      <c r="B116" s="10" t="s">
        <v>151</v>
      </c>
      <c r="C116" s="10" t="s">
        <v>469</v>
      </c>
      <c r="D116" s="10" t="s">
        <v>61</v>
      </c>
      <c r="E116" s="10" t="s">
        <v>340</v>
      </c>
    </row>
    <row r="117" spans="1:5" s="8" customFormat="1" ht="25.5" x14ac:dyDescent="0.25">
      <c r="A117" s="9">
        <v>116</v>
      </c>
      <c r="B117" s="10" t="s">
        <v>152</v>
      </c>
      <c r="C117" s="10" t="s">
        <v>14</v>
      </c>
      <c r="D117" s="10" t="s">
        <v>36</v>
      </c>
      <c r="E117" s="10" t="s">
        <v>332</v>
      </c>
    </row>
    <row r="118" spans="1:5" s="8" customFormat="1" x14ac:dyDescent="0.25">
      <c r="A118" s="9">
        <v>117</v>
      </c>
      <c r="B118" s="10" t="s">
        <v>153</v>
      </c>
      <c r="C118" s="10" t="s">
        <v>37</v>
      </c>
      <c r="D118" s="11" t="s">
        <v>32</v>
      </c>
      <c r="E118" s="10"/>
    </row>
    <row r="119" spans="1:5" s="8" customFormat="1" ht="127.5" x14ac:dyDescent="0.25">
      <c r="A119" s="9">
        <v>118</v>
      </c>
      <c r="B119" s="10" t="s">
        <v>154</v>
      </c>
      <c r="C119" s="10" t="s">
        <v>469</v>
      </c>
      <c r="D119" s="10" t="s">
        <v>62</v>
      </c>
      <c r="E119" s="10" t="s">
        <v>341</v>
      </c>
    </row>
    <row r="120" spans="1:5" s="8" customFormat="1" ht="25.5" x14ac:dyDescent="0.25">
      <c r="A120" s="9">
        <v>119</v>
      </c>
      <c r="B120" s="10" t="s">
        <v>155</v>
      </c>
      <c r="C120" s="10" t="s">
        <v>14</v>
      </c>
      <c r="D120" s="10" t="s">
        <v>36</v>
      </c>
      <c r="E120" s="10" t="s">
        <v>332</v>
      </c>
    </row>
    <row r="121" spans="1:5" s="8" customFormat="1" x14ac:dyDescent="0.25">
      <c r="A121" s="9">
        <v>120</v>
      </c>
      <c r="B121" s="10" t="s">
        <v>156</v>
      </c>
      <c r="C121" s="10" t="s">
        <v>37</v>
      </c>
      <c r="D121" s="11" t="s">
        <v>32</v>
      </c>
      <c r="E121" s="10"/>
    </row>
    <row r="122" spans="1:5" s="8" customFormat="1" ht="102" x14ac:dyDescent="0.25">
      <c r="A122" s="9">
        <v>121</v>
      </c>
      <c r="B122" s="10" t="s">
        <v>157</v>
      </c>
      <c r="C122" s="10" t="s">
        <v>469</v>
      </c>
      <c r="D122" s="10" t="s">
        <v>63</v>
      </c>
      <c r="E122" s="10" t="s">
        <v>342</v>
      </c>
    </row>
    <row r="123" spans="1:5" s="8" customFormat="1" ht="25.5" x14ac:dyDescent="0.25">
      <c r="A123" s="9">
        <v>122</v>
      </c>
      <c r="B123" s="10" t="s">
        <v>158</v>
      </c>
      <c r="C123" s="10" t="s">
        <v>14</v>
      </c>
      <c r="D123" s="10" t="s">
        <v>36</v>
      </c>
      <c r="E123" s="10" t="s">
        <v>332</v>
      </c>
    </row>
    <row r="124" spans="1:5" s="8" customFormat="1" x14ac:dyDescent="0.25">
      <c r="A124" s="9">
        <v>123</v>
      </c>
      <c r="B124" s="10" t="s">
        <v>159</v>
      </c>
      <c r="C124" s="10" t="s">
        <v>37</v>
      </c>
      <c r="D124" s="10" t="s">
        <v>32</v>
      </c>
      <c r="E124" s="10"/>
    </row>
    <row r="125" spans="1:5" s="8" customFormat="1" ht="102" x14ac:dyDescent="0.25">
      <c r="A125" s="9">
        <v>124</v>
      </c>
      <c r="B125" s="10" t="s">
        <v>160</v>
      </c>
      <c r="C125" s="10" t="s">
        <v>469</v>
      </c>
      <c r="D125" s="10" t="s">
        <v>64</v>
      </c>
      <c r="E125" s="10" t="s">
        <v>340</v>
      </c>
    </row>
    <row r="126" spans="1:5" s="8" customFormat="1" ht="25.5" x14ac:dyDescent="0.25">
      <c r="A126" s="9">
        <v>125</v>
      </c>
      <c r="B126" s="10" t="s">
        <v>161</v>
      </c>
      <c r="C126" s="10" t="s">
        <v>14</v>
      </c>
      <c r="D126" s="10" t="s">
        <v>36</v>
      </c>
      <c r="E126" s="10" t="s">
        <v>332</v>
      </c>
    </row>
    <row r="127" spans="1:5" s="8" customFormat="1" x14ac:dyDescent="0.25">
      <c r="A127" s="9">
        <v>126</v>
      </c>
      <c r="B127" s="10" t="s">
        <v>162</v>
      </c>
      <c r="C127" s="10" t="s">
        <v>37</v>
      </c>
      <c r="D127" s="11" t="s">
        <v>32</v>
      </c>
      <c r="E127" s="10"/>
    </row>
    <row r="128" spans="1:5" s="8" customFormat="1" ht="127.5" x14ac:dyDescent="0.25">
      <c r="A128" s="9">
        <v>127</v>
      </c>
      <c r="B128" s="10" t="s">
        <v>163</v>
      </c>
      <c r="C128" s="10" t="s">
        <v>469</v>
      </c>
      <c r="D128" s="10" t="s">
        <v>65</v>
      </c>
      <c r="E128" s="10" t="s">
        <v>343</v>
      </c>
    </row>
    <row r="129" spans="1:5" s="8" customFormat="1" ht="25.5" x14ac:dyDescent="0.25">
      <c r="A129" s="9">
        <v>128</v>
      </c>
      <c r="B129" s="10" t="s">
        <v>164</v>
      </c>
      <c r="C129" s="10" t="s">
        <v>14</v>
      </c>
      <c r="D129" s="10" t="s">
        <v>36</v>
      </c>
      <c r="E129" s="10" t="s">
        <v>332</v>
      </c>
    </row>
    <row r="130" spans="1:5" s="8" customFormat="1" x14ac:dyDescent="0.25">
      <c r="A130" s="9">
        <v>129</v>
      </c>
      <c r="B130" s="10" t="s">
        <v>165</v>
      </c>
      <c r="C130" s="10" t="s">
        <v>37</v>
      </c>
      <c r="D130" s="11" t="s">
        <v>32</v>
      </c>
      <c r="E130" s="10"/>
    </row>
    <row r="131" spans="1:5" s="8" customFormat="1" ht="140.25" x14ac:dyDescent="0.25">
      <c r="A131" s="9">
        <v>130</v>
      </c>
      <c r="B131" s="10" t="s">
        <v>166</v>
      </c>
      <c r="C131" s="10" t="s">
        <v>469</v>
      </c>
      <c r="D131" s="10" t="s">
        <v>66</v>
      </c>
      <c r="E131" s="10" t="s">
        <v>344</v>
      </c>
    </row>
    <row r="132" spans="1:5" s="8" customFormat="1" ht="153" x14ac:dyDescent="0.25">
      <c r="A132" s="9">
        <v>131</v>
      </c>
      <c r="B132" s="10" t="s">
        <v>167</v>
      </c>
      <c r="C132" s="10" t="s">
        <v>462</v>
      </c>
      <c r="D132" s="11" t="s">
        <v>23</v>
      </c>
      <c r="E132" s="11" t="s">
        <v>345</v>
      </c>
    </row>
    <row r="133" spans="1:5" s="8" customFormat="1" ht="51" x14ac:dyDescent="0.25">
      <c r="A133" s="9">
        <v>132</v>
      </c>
      <c r="B133" s="10" t="s">
        <v>168</v>
      </c>
      <c r="C133" s="10" t="s">
        <v>471</v>
      </c>
      <c r="D133" s="11" t="s">
        <v>24</v>
      </c>
      <c r="E133" s="11" t="s">
        <v>470</v>
      </c>
    </row>
    <row r="134" spans="1:5" s="8" customFormat="1" x14ac:dyDescent="0.25">
      <c r="A134" s="10"/>
      <c r="B134" s="10"/>
      <c r="C134" s="10"/>
      <c r="D134" s="11"/>
    </row>
    <row r="135" spans="1:5" s="8" customFormat="1" x14ac:dyDescent="0.25">
      <c r="A135" s="10"/>
      <c r="B135" s="10"/>
      <c r="C135" s="10"/>
      <c r="D135" s="11"/>
    </row>
    <row r="136" spans="1:5" s="8" customFormat="1" x14ac:dyDescent="0.25">
      <c r="A136" s="10"/>
      <c r="B136" s="10"/>
      <c r="C136" s="10"/>
      <c r="D136" s="11"/>
    </row>
    <row r="137" spans="1:5" s="8" customFormat="1" x14ac:dyDescent="0.25">
      <c r="A137" s="9"/>
      <c r="B137" s="10"/>
      <c r="C137" s="10"/>
      <c r="D137" s="10"/>
      <c r="E137" s="11"/>
    </row>
    <row r="138" spans="1:5" s="8" customFormat="1" x14ac:dyDescent="0.25">
      <c r="A138" s="9"/>
      <c r="B138" s="10"/>
      <c r="C138" s="10"/>
      <c r="D138" s="10"/>
      <c r="E138" s="11"/>
    </row>
  </sheetData>
  <autoFilter ref="A1:E136" xr:uid="{00000000-0001-0000-01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8061-B577-429F-938B-B82C133F800E}">
  <dimension ref="A1:B34"/>
  <sheetViews>
    <sheetView workbookViewId="0">
      <pane ySplit="1" topLeftCell="A2" activePane="bottomLeft" state="frozen"/>
      <selection pane="bottomLeft" activeCell="B22" sqref="B22"/>
    </sheetView>
  </sheetViews>
  <sheetFormatPr defaultRowHeight="15" x14ac:dyDescent="0.25"/>
  <cols>
    <col min="1" max="1" width="30" customWidth="1"/>
    <col min="2" max="2" width="55.28515625" customWidth="1"/>
  </cols>
  <sheetData>
    <row r="1" spans="1:2" ht="15.75" x14ac:dyDescent="0.25">
      <c r="A1" s="6" t="s">
        <v>346</v>
      </c>
      <c r="B1" s="6" t="s">
        <v>347</v>
      </c>
    </row>
    <row r="2" spans="1:2" x14ac:dyDescent="0.25">
      <c r="A2" s="83" t="s">
        <v>348</v>
      </c>
      <c r="B2" s="83" t="s">
        <v>349</v>
      </c>
    </row>
    <row r="3" spans="1:2" x14ac:dyDescent="0.25">
      <c r="A3" s="83" t="s">
        <v>350</v>
      </c>
      <c r="B3" s="83" t="s">
        <v>351</v>
      </c>
    </row>
    <row r="4" spans="1:2" x14ac:dyDescent="0.25">
      <c r="A4" s="83" t="s">
        <v>352</v>
      </c>
      <c r="B4" s="83" t="s">
        <v>353</v>
      </c>
    </row>
    <row r="5" spans="1:2" x14ac:dyDescent="0.25">
      <c r="A5" s="83" t="s">
        <v>354</v>
      </c>
      <c r="B5" s="83" t="s">
        <v>355</v>
      </c>
    </row>
    <row r="6" spans="1:2" x14ac:dyDescent="0.25">
      <c r="A6" s="83" t="s">
        <v>356</v>
      </c>
      <c r="B6" s="83" t="s">
        <v>357</v>
      </c>
    </row>
    <row r="7" spans="1:2" x14ac:dyDescent="0.25">
      <c r="A7" s="83" t="s">
        <v>358</v>
      </c>
      <c r="B7" s="83" t="s">
        <v>359</v>
      </c>
    </row>
    <row r="8" spans="1:2" x14ac:dyDescent="0.25">
      <c r="A8" s="83" t="s">
        <v>360</v>
      </c>
      <c r="B8" s="83" t="s">
        <v>220</v>
      </c>
    </row>
    <row r="9" spans="1:2" x14ac:dyDescent="0.25">
      <c r="A9" s="83" t="s">
        <v>361</v>
      </c>
      <c r="B9" s="83" t="s">
        <v>362</v>
      </c>
    </row>
    <row r="10" spans="1:2" x14ac:dyDescent="0.25">
      <c r="A10" s="83" t="s">
        <v>363</v>
      </c>
      <c r="B10" s="83" t="s">
        <v>364</v>
      </c>
    </row>
    <row r="11" spans="1:2" x14ac:dyDescent="0.25">
      <c r="A11" s="83" t="s">
        <v>365</v>
      </c>
      <c r="B11" s="83" t="s">
        <v>366</v>
      </c>
    </row>
    <row r="12" spans="1:2" x14ac:dyDescent="0.25">
      <c r="A12" s="83" t="s">
        <v>367</v>
      </c>
      <c r="B12" s="83" t="s">
        <v>368</v>
      </c>
    </row>
    <row r="13" spans="1:2" x14ac:dyDescent="0.25">
      <c r="A13" s="83" t="s">
        <v>369</v>
      </c>
      <c r="B13" s="83" t="s">
        <v>370</v>
      </c>
    </row>
    <row r="14" spans="1:2" x14ac:dyDescent="0.25">
      <c r="A14" s="83" t="s">
        <v>371</v>
      </c>
      <c r="B14" s="83" t="s">
        <v>372</v>
      </c>
    </row>
    <row r="15" spans="1:2" x14ac:dyDescent="0.25">
      <c r="A15" s="83" t="s">
        <v>373</v>
      </c>
      <c r="B15" s="83" t="s">
        <v>227</v>
      </c>
    </row>
    <row r="16" spans="1:2" x14ac:dyDescent="0.25">
      <c r="A16" s="83" t="s">
        <v>374</v>
      </c>
      <c r="B16" s="83" t="s">
        <v>228</v>
      </c>
    </row>
    <row r="17" spans="1:2" x14ac:dyDescent="0.25">
      <c r="A17" s="83" t="s">
        <v>375</v>
      </c>
      <c r="B17" s="83" t="s">
        <v>375</v>
      </c>
    </row>
    <row r="18" spans="1:2" x14ac:dyDescent="0.25">
      <c r="A18" s="83" t="s">
        <v>376</v>
      </c>
      <c r="B18" s="83" t="s">
        <v>376</v>
      </c>
    </row>
    <row r="19" spans="1:2" x14ac:dyDescent="0.25">
      <c r="A19" s="83" t="s">
        <v>377</v>
      </c>
      <c r="B19" s="83" t="s">
        <v>378</v>
      </c>
    </row>
    <row r="20" spans="1:2" x14ac:dyDescent="0.25">
      <c r="A20" s="83" t="s">
        <v>379</v>
      </c>
      <c r="B20" s="83" t="s">
        <v>379</v>
      </c>
    </row>
    <row r="21" spans="1:2" x14ac:dyDescent="0.25">
      <c r="A21" s="83" t="s">
        <v>380</v>
      </c>
      <c r="B21" s="83" t="s">
        <v>380</v>
      </c>
    </row>
    <row r="22" spans="1:2" x14ac:dyDescent="0.25">
      <c r="A22" s="83" t="s">
        <v>381</v>
      </c>
      <c r="B22" s="83" t="s">
        <v>382</v>
      </c>
    </row>
    <row r="23" spans="1:2" x14ac:dyDescent="0.25">
      <c r="A23" s="83" t="s">
        <v>383</v>
      </c>
      <c r="B23" s="83" t="s">
        <v>384</v>
      </c>
    </row>
    <row r="24" spans="1:2" ht="127.5" x14ac:dyDescent="0.25">
      <c r="A24" s="18" t="s">
        <v>56</v>
      </c>
      <c r="B24" s="83"/>
    </row>
    <row r="25" spans="1:2" x14ac:dyDescent="0.25">
      <c r="A25" s="83" t="s">
        <v>385</v>
      </c>
      <c r="B25" s="83" t="s">
        <v>386</v>
      </c>
    </row>
    <row r="26" spans="1:2" x14ac:dyDescent="0.25">
      <c r="A26" s="83" t="s">
        <v>387</v>
      </c>
      <c r="B26" s="83" t="s">
        <v>388</v>
      </c>
    </row>
    <row r="27" spans="1:2" x14ac:dyDescent="0.25">
      <c r="A27" s="83" t="s">
        <v>389</v>
      </c>
      <c r="B27" s="83" t="s">
        <v>390</v>
      </c>
    </row>
    <row r="28" spans="1:2" x14ac:dyDescent="0.25">
      <c r="A28" s="83" t="s">
        <v>391</v>
      </c>
      <c r="B28" s="83" t="s">
        <v>392</v>
      </c>
    </row>
    <row r="29" spans="1:2" x14ac:dyDescent="0.25">
      <c r="A29" s="83" t="s">
        <v>393</v>
      </c>
      <c r="B29" s="83" t="s">
        <v>394</v>
      </c>
    </row>
    <row r="30" spans="1:2" x14ac:dyDescent="0.25">
      <c r="A30" s="83" t="s">
        <v>395</v>
      </c>
      <c r="B30" s="83" t="s">
        <v>396</v>
      </c>
    </row>
    <row r="31" spans="1:2" x14ac:dyDescent="0.25">
      <c r="A31" s="83" t="s">
        <v>397</v>
      </c>
      <c r="B31" s="83" t="s">
        <v>398</v>
      </c>
    </row>
    <row r="32" spans="1:2" x14ac:dyDescent="0.25">
      <c r="A32" s="83" t="s">
        <v>399</v>
      </c>
      <c r="B32" s="83" t="s">
        <v>400</v>
      </c>
    </row>
    <row r="33" spans="1:2" x14ac:dyDescent="0.25">
      <c r="A33" s="83" t="s">
        <v>401</v>
      </c>
      <c r="B33" s="83" t="s">
        <v>402</v>
      </c>
    </row>
    <row r="34" spans="1:2" x14ac:dyDescent="0.25">
      <c r="A34" s="83" t="s">
        <v>403</v>
      </c>
      <c r="B34" s="83" t="s">
        <v>404</v>
      </c>
    </row>
  </sheetData>
  <autoFilter ref="A1:B1" xr:uid="{C1338061-B577-429F-938B-B82C133F800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9418-7BE7-421A-84C7-CCB405F3BDC2}">
  <dimension ref="A1:I11"/>
  <sheetViews>
    <sheetView workbookViewId="0">
      <pane ySplit="1" topLeftCell="A2" activePane="bottomLeft" state="frozen"/>
      <selection pane="bottomLeft" activeCell="A2" sqref="A2"/>
    </sheetView>
  </sheetViews>
  <sheetFormatPr defaultRowHeight="15" x14ac:dyDescent="0.25"/>
  <cols>
    <col min="1" max="1" width="13.42578125" bestFit="1" customWidth="1"/>
    <col min="2" max="2" width="7.7109375" bestFit="1" customWidth="1"/>
    <col min="3" max="3" width="81.140625" bestFit="1" customWidth="1"/>
    <col min="4" max="4" width="24.28515625" bestFit="1" customWidth="1"/>
    <col min="5" max="5" width="14.42578125" bestFit="1" customWidth="1"/>
    <col min="6" max="6" width="9" bestFit="1" customWidth="1"/>
    <col min="7" max="7" width="10.7109375" bestFit="1" customWidth="1"/>
    <col min="8" max="8" width="33.85546875" bestFit="1" customWidth="1"/>
    <col min="9" max="9" width="33.140625" bestFit="1" customWidth="1"/>
  </cols>
  <sheetData>
    <row r="1" spans="1:9" s="22" customFormat="1" x14ac:dyDescent="0.25">
      <c r="A1" s="21" t="s">
        <v>190</v>
      </c>
      <c r="B1" s="21" t="s">
        <v>68</v>
      </c>
      <c r="C1" s="21" t="s">
        <v>191</v>
      </c>
      <c r="D1" s="21" t="s">
        <v>15</v>
      </c>
      <c r="E1" s="21" t="s">
        <v>17</v>
      </c>
      <c r="F1" s="21" t="s">
        <v>19</v>
      </c>
      <c r="G1" s="21" t="s">
        <v>69</v>
      </c>
      <c r="H1" s="21" t="s">
        <v>192</v>
      </c>
      <c r="I1" s="21" t="s">
        <v>193</v>
      </c>
    </row>
    <row r="2" spans="1:9" x14ac:dyDescent="0.25">
      <c r="A2" s="84" t="s">
        <v>405</v>
      </c>
      <c r="B2" s="85" t="s">
        <v>405</v>
      </c>
      <c r="C2" s="85" t="s">
        <v>406</v>
      </c>
      <c r="D2" s="85" t="s">
        <v>407</v>
      </c>
      <c r="E2" s="85" t="s">
        <v>17</v>
      </c>
      <c r="F2" s="85" t="s">
        <v>19</v>
      </c>
      <c r="G2" s="85">
        <v>99999</v>
      </c>
      <c r="H2" s="86" t="s">
        <v>199</v>
      </c>
      <c r="I2" s="85" t="s">
        <v>199</v>
      </c>
    </row>
    <row r="3" spans="1:9" x14ac:dyDescent="0.25">
      <c r="A3" s="84" t="s">
        <v>408</v>
      </c>
      <c r="B3" s="85" t="s">
        <v>408</v>
      </c>
      <c r="C3" s="85" t="s">
        <v>409</v>
      </c>
      <c r="D3" s="85" t="s">
        <v>407</v>
      </c>
      <c r="E3" s="85" t="s">
        <v>17</v>
      </c>
      <c r="F3" s="85" t="s">
        <v>19</v>
      </c>
      <c r="G3" s="85">
        <v>99999</v>
      </c>
      <c r="H3" s="86" t="s">
        <v>199</v>
      </c>
      <c r="I3" s="85" t="s">
        <v>199</v>
      </c>
    </row>
    <row r="4" spans="1:9" x14ac:dyDescent="0.25">
      <c r="A4" s="84" t="s">
        <v>410</v>
      </c>
      <c r="B4" s="85" t="s">
        <v>410</v>
      </c>
      <c r="C4" s="85" t="s">
        <v>411</v>
      </c>
      <c r="D4" s="85" t="s">
        <v>407</v>
      </c>
      <c r="E4" s="85" t="s">
        <v>17</v>
      </c>
      <c r="F4" s="85" t="s">
        <v>19</v>
      </c>
      <c r="G4" s="85">
        <v>99999</v>
      </c>
      <c r="H4" s="86" t="s">
        <v>199</v>
      </c>
      <c r="I4" s="85" t="s">
        <v>199</v>
      </c>
    </row>
    <row r="5" spans="1:9" x14ac:dyDescent="0.25">
      <c r="A5" s="84" t="s">
        <v>412</v>
      </c>
      <c r="B5" s="85" t="s">
        <v>412</v>
      </c>
      <c r="C5" s="85" t="s">
        <v>413</v>
      </c>
      <c r="D5" s="85" t="s">
        <v>407</v>
      </c>
      <c r="E5" s="85" t="s">
        <v>17</v>
      </c>
      <c r="F5" s="85" t="s">
        <v>19</v>
      </c>
      <c r="G5" s="85">
        <v>99999</v>
      </c>
      <c r="H5" s="86" t="s">
        <v>199</v>
      </c>
      <c r="I5" s="85" t="s">
        <v>199</v>
      </c>
    </row>
    <row r="6" spans="1:9" x14ac:dyDescent="0.25">
      <c r="A6" s="87" t="s">
        <v>414</v>
      </c>
      <c r="B6" s="24" t="s">
        <v>414</v>
      </c>
      <c r="C6" s="24" t="s">
        <v>415</v>
      </c>
      <c r="D6" s="24" t="s">
        <v>407</v>
      </c>
      <c r="E6" s="24" t="s">
        <v>17</v>
      </c>
      <c r="F6" s="24" t="s">
        <v>19</v>
      </c>
      <c r="G6" s="24">
        <v>99999</v>
      </c>
      <c r="H6" s="88">
        <v>10000000</v>
      </c>
      <c r="I6" s="24" t="s">
        <v>416</v>
      </c>
    </row>
    <row r="7" spans="1:9" x14ac:dyDescent="0.25">
      <c r="A7" s="87" t="s">
        <v>417</v>
      </c>
      <c r="B7" s="24" t="s">
        <v>417</v>
      </c>
      <c r="C7" s="24" t="s">
        <v>418</v>
      </c>
      <c r="D7" s="24" t="s">
        <v>407</v>
      </c>
      <c r="E7" s="24" t="s">
        <v>17</v>
      </c>
      <c r="F7" s="24" t="s">
        <v>19</v>
      </c>
      <c r="G7" s="24">
        <v>99999</v>
      </c>
      <c r="H7" s="88">
        <v>10000000</v>
      </c>
      <c r="I7" s="24" t="s">
        <v>416</v>
      </c>
    </row>
    <row r="8" spans="1:9" x14ac:dyDescent="0.25">
      <c r="A8" s="87" t="s">
        <v>419</v>
      </c>
      <c r="B8" s="24" t="s">
        <v>419</v>
      </c>
      <c r="C8" s="24" t="s">
        <v>420</v>
      </c>
      <c r="D8" s="24" t="s">
        <v>407</v>
      </c>
      <c r="E8" s="24" t="s">
        <v>17</v>
      </c>
      <c r="F8" s="24" t="s">
        <v>19</v>
      </c>
      <c r="G8" s="24">
        <v>99999</v>
      </c>
      <c r="H8" s="88">
        <v>10000000</v>
      </c>
      <c r="I8" s="24" t="s">
        <v>416</v>
      </c>
    </row>
    <row r="9" spans="1:9" x14ac:dyDescent="0.25">
      <c r="A9" s="87" t="s">
        <v>421</v>
      </c>
      <c r="B9" s="24" t="s">
        <v>421</v>
      </c>
      <c r="C9" s="24" t="s">
        <v>422</v>
      </c>
      <c r="D9" s="24" t="s">
        <v>407</v>
      </c>
      <c r="E9" s="24" t="s">
        <v>17</v>
      </c>
      <c r="F9" s="24" t="s">
        <v>19</v>
      </c>
      <c r="G9" s="24">
        <v>99999</v>
      </c>
      <c r="H9" s="88">
        <v>10000000</v>
      </c>
      <c r="I9" s="24" t="s">
        <v>416</v>
      </c>
    </row>
    <row r="10" spans="1:9" x14ac:dyDescent="0.25">
      <c r="A10" s="87" t="s">
        <v>423</v>
      </c>
      <c r="B10" s="24" t="s">
        <v>423</v>
      </c>
      <c r="C10" s="24" t="s">
        <v>424</v>
      </c>
      <c r="D10" s="24" t="s">
        <v>407</v>
      </c>
      <c r="E10" s="24" t="s">
        <v>17</v>
      </c>
      <c r="F10" s="24" t="s">
        <v>19</v>
      </c>
      <c r="G10" s="24">
        <v>99999</v>
      </c>
      <c r="H10" s="88">
        <v>10000000</v>
      </c>
      <c r="I10" s="24" t="s">
        <v>416</v>
      </c>
    </row>
    <row r="11" spans="1:9" x14ac:dyDescent="0.25">
      <c r="A11" s="87" t="s">
        <v>425</v>
      </c>
      <c r="B11" s="24" t="s">
        <v>425</v>
      </c>
      <c r="C11" s="24" t="s">
        <v>426</v>
      </c>
      <c r="D11" s="24" t="s">
        <v>407</v>
      </c>
      <c r="E11" s="24" t="s">
        <v>17</v>
      </c>
      <c r="F11" s="24" t="s">
        <v>19</v>
      </c>
      <c r="G11" s="24">
        <v>99999</v>
      </c>
      <c r="H11" s="88">
        <v>10000000</v>
      </c>
      <c r="I11" s="24" t="s">
        <v>416</v>
      </c>
    </row>
  </sheetData>
  <autoFilter ref="A1:I16" xr:uid="{591F9418-7BE7-421A-84C7-CCB405F3BDC2}"/>
  <phoneticPr fontId="23" type="noConversion"/>
  <conditionalFormatting sqref="A2:A16">
    <cfRule type="duplicateValues" dxfId="17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D93D-8538-48F1-A38D-C23AA09E4353}">
  <dimension ref="A1:EA11"/>
  <sheetViews>
    <sheetView workbookViewId="0">
      <pane ySplit="1" topLeftCell="A2" activePane="bottomLeft" state="frozen"/>
      <selection pane="bottomLeft" activeCell="J28" sqref="J28"/>
    </sheetView>
  </sheetViews>
  <sheetFormatPr defaultRowHeight="15" x14ac:dyDescent="0.25"/>
  <cols>
    <col min="1" max="1" width="13.85546875" bestFit="1" customWidth="1"/>
    <col min="2" max="2" width="28.140625" bestFit="1" customWidth="1"/>
    <col min="3" max="3" width="18" bestFit="1" customWidth="1"/>
    <col min="4" max="4" width="16.85546875" bestFit="1" customWidth="1"/>
    <col min="5" max="5" width="6.7109375" bestFit="1" customWidth="1"/>
    <col min="6" max="6" width="7.85546875" customWidth="1"/>
    <col min="7" max="7" width="20.7109375" bestFit="1" customWidth="1"/>
    <col min="8" max="8" width="11.5703125" bestFit="1" customWidth="1"/>
    <col min="9" max="9" width="16.5703125" bestFit="1" customWidth="1"/>
    <col min="10" max="10" width="28.140625" bestFit="1" customWidth="1"/>
    <col min="11" max="11" width="25" bestFit="1" customWidth="1"/>
    <col min="12" max="12" width="13.85546875" style="94" bestFit="1" customWidth="1"/>
    <col min="13" max="13" width="12.5703125" style="95" bestFit="1" customWidth="1"/>
    <col min="14" max="14" width="28.140625" bestFit="1" customWidth="1"/>
    <col min="15" max="15" width="25.7109375" bestFit="1" customWidth="1"/>
    <col min="16" max="16" width="14.5703125" bestFit="1" customWidth="1"/>
    <col min="17" max="17" width="15.5703125" bestFit="1" customWidth="1"/>
    <col min="18" max="18" width="28.140625" bestFit="1" customWidth="1"/>
    <col min="19" max="19" width="22.85546875" bestFit="1" customWidth="1"/>
    <col min="20" max="20" width="11.85546875" style="96" bestFit="1" customWidth="1"/>
    <col min="21" max="21" width="12.7109375" bestFit="1" customWidth="1"/>
    <col min="22" max="22" width="28.140625" bestFit="1" customWidth="1"/>
    <col min="23" max="23" width="23.28515625" bestFit="1" customWidth="1"/>
    <col min="24" max="24" width="17.85546875" bestFit="1" customWidth="1"/>
    <col min="25" max="25" width="13.140625" bestFit="1" customWidth="1"/>
    <col min="26" max="26" width="28.140625" bestFit="1" customWidth="1"/>
    <col min="27" max="27" width="23.28515625" bestFit="1" customWidth="1"/>
    <col min="28" max="28" width="17.85546875" bestFit="1" customWidth="1"/>
    <col min="29" max="29" width="13.140625" bestFit="1" customWidth="1"/>
    <col min="30" max="30" width="28.140625" bestFit="1" customWidth="1"/>
    <col min="31" max="31" width="26.5703125" bestFit="1" customWidth="1"/>
    <col min="32" max="32" width="17.85546875" style="96" bestFit="1" customWidth="1"/>
    <col min="33" max="33" width="13.42578125" bestFit="1" customWidth="1"/>
    <col min="34" max="34" width="28.140625" bestFit="1" customWidth="1"/>
    <col min="35" max="35" width="22.7109375" bestFit="1" customWidth="1"/>
    <col min="36" max="36" width="11.7109375" style="96" bestFit="1" customWidth="1"/>
    <col min="37" max="37" width="12.5703125" bestFit="1" customWidth="1"/>
    <col min="38" max="38" width="25.5703125" bestFit="1" customWidth="1"/>
    <col min="39" max="39" width="30.28515625" bestFit="1" customWidth="1"/>
    <col min="40" max="40" width="19" style="96" bestFit="1" customWidth="1"/>
    <col min="41" max="41" width="17.85546875" style="95" bestFit="1" customWidth="1"/>
    <col min="42" max="42" width="25.5703125" bestFit="1" customWidth="1"/>
    <col min="43" max="43" width="30.28515625" bestFit="1" customWidth="1"/>
    <col min="44" max="44" width="19" bestFit="1" customWidth="1"/>
    <col min="45" max="45" width="17.85546875" style="95" bestFit="1" customWidth="1"/>
    <col min="46" max="46" width="25.5703125" bestFit="1" customWidth="1"/>
    <col min="47" max="47" width="30.28515625" bestFit="1" customWidth="1"/>
    <col min="48" max="48" width="19" bestFit="1" customWidth="1"/>
    <col min="49" max="49" width="20.140625" bestFit="1" customWidth="1"/>
    <col min="50" max="50" width="25.5703125" bestFit="1" customWidth="1"/>
    <col min="51" max="51" width="30.28515625" bestFit="1" customWidth="1"/>
    <col min="52" max="52" width="16.7109375" style="95" bestFit="1" customWidth="1"/>
    <col min="53" max="53" width="20.140625" bestFit="1" customWidth="1"/>
    <col min="54" max="54" width="25.5703125" bestFit="1" customWidth="1"/>
    <col min="55" max="55" width="30.28515625" bestFit="1" customWidth="1"/>
    <col min="56" max="56" width="19" bestFit="1" customWidth="1"/>
    <col min="57" max="57" width="20.140625" bestFit="1" customWidth="1"/>
    <col min="58" max="58" width="22.85546875" bestFit="1" customWidth="1"/>
    <col min="59" max="59" width="27.5703125" bestFit="1" customWidth="1"/>
    <col min="60" max="60" width="14.28515625" style="95" bestFit="1" customWidth="1"/>
    <col min="61" max="61" width="17.42578125" bestFit="1" customWidth="1"/>
    <col min="62" max="62" width="22" bestFit="1" customWidth="1"/>
    <col min="63" max="63" width="26.7109375" bestFit="1" customWidth="1"/>
    <col min="64" max="64" width="15.7109375" bestFit="1" customWidth="1"/>
    <col min="65" max="65" width="16.5703125" bestFit="1" customWidth="1"/>
    <col min="66" max="66" width="24.42578125" bestFit="1" customWidth="1"/>
    <col min="67" max="67" width="29.140625" bestFit="1" customWidth="1"/>
    <col min="68" max="68" width="18" bestFit="1" customWidth="1"/>
    <col min="69" max="69" width="18.85546875" bestFit="1" customWidth="1"/>
    <col min="70" max="70" width="28.140625" bestFit="1" customWidth="1"/>
    <col min="71" max="71" width="26.5703125" bestFit="1" customWidth="1"/>
    <col min="72" max="72" width="13.140625" bestFit="1" customWidth="1"/>
    <col min="73" max="73" width="13.85546875" style="95" bestFit="1" customWidth="1"/>
    <col min="74" max="74" width="28.140625" bestFit="1" customWidth="1"/>
    <col min="75" max="75" width="26.5703125" bestFit="1" customWidth="1"/>
    <col min="76" max="76" width="13.140625" bestFit="1" customWidth="1"/>
    <col min="77" max="77" width="15.5703125" bestFit="1" customWidth="1"/>
    <col min="78" max="78" width="28.140625" bestFit="1" customWidth="1"/>
    <col min="79" max="79" width="27.85546875" bestFit="1" customWidth="1"/>
    <col min="80" max="80" width="14.7109375" bestFit="1" customWidth="1"/>
    <col min="81" max="81" width="17.85546875" bestFit="1" customWidth="1"/>
    <col min="82" max="82" width="28.140625" bestFit="1" customWidth="1"/>
    <col min="83" max="83" width="26.5703125" bestFit="1" customWidth="1"/>
    <col min="84" max="84" width="13.140625" bestFit="1" customWidth="1"/>
    <col min="85" max="85" width="15.42578125" bestFit="1" customWidth="1"/>
    <col min="86" max="86" width="28.140625" bestFit="1" customWidth="1"/>
    <col min="87" max="87" width="26.5703125" bestFit="1" customWidth="1"/>
    <col min="88" max="88" width="13.140625" bestFit="1" customWidth="1"/>
    <col min="89" max="89" width="13" bestFit="1" customWidth="1"/>
    <col min="90" max="90" width="19.140625" bestFit="1" customWidth="1"/>
    <col min="91" max="91" width="26.5703125" bestFit="1" customWidth="1"/>
    <col min="92" max="92" width="13.140625" bestFit="1" customWidth="1"/>
    <col min="93" max="93" width="13.7109375" bestFit="1" customWidth="1"/>
    <col min="94" max="94" width="20.28515625" bestFit="1" customWidth="1"/>
    <col min="95" max="95" width="26.5703125" bestFit="1" customWidth="1"/>
    <col min="96" max="96" width="13.140625" bestFit="1" customWidth="1"/>
    <col min="97" max="97" width="14.7109375" bestFit="1" customWidth="1"/>
    <col min="98" max="98" width="24.140625" bestFit="1" customWidth="1"/>
    <col min="99" max="99" width="24.7109375" bestFit="1" customWidth="1"/>
    <col min="100" max="100" width="19.140625" bestFit="1" customWidth="1"/>
    <col min="101" max="101" width="26.5703125" bestFit="1" customWidth="1"/>
    <col min="102" max="102" width="13.140625" bestFit="1" customWidth="1"/>
    <col min="103" max="103" width="19.140625" bestFit="1" customWidth="1"/>
    <col min="104" max="104" width="26.5703125" bestFit="1" customWidth="1"/>
    <col min="105" max="105" width="13.140625" bestFit="1" customWidth="1"/>
    <col min="106" max="106" width="19.140625" bestFit="1" customWidth="1"/>
    <col min="107" max="107" width="26.5703125" bestFit="1" customWidth="1"/>
    <col min="108" max="108" width="13.140625" bestFit="1" customWidth="1"/>
    <col min="109" max="109" width="19.140625" bestFit="1" customWidth="1"/>
    <col min="110" max="110" width="26.5703125" bestFit="1" customWidth="1"/>
    <col min="111" max="111" width="13.140625" bestFit="1" customWidth="1"/>
    <col min="112" max="112" width="20.28515625" bestFit="1" customWidth="1"/>
    <col min="113" max="113" width="26.5703125" bestFit="1" customWidth="1"/>
    <col min="114" max="114" width="13.140625" bestFit="1" customWidth="1"/>
    <col min="115" max="115" width="20.28515625" bestFit="1" customWidth="1"/>
    <col min="116" max="116" width="26.5703125" bestFit="1" customWidth="1"/>
    <col min="117" max="117" width="13.140625" bestFit="1" customWidth="1"/>
    <col min="118" max="118" width="20.28515625" bestFit="1" customWidth="1"/>
    <col min="119" max="119" width="26.5703125" bestFit="1" customWidth="1"/>
    <col min="120" max="120" width="13.140625" bestFit="1" customWidth="1"/>
    <col min="121" max="121" width="20.28515625" bestFit="1" customWidth="1"/>
    <col min="122" max="122" width="26.5703125" bestFit="1" customWidth="1"/>
    <col min="123" max="123" width="13.140625" bestFit="1" customWidth="1"/>
    <col min="124" max="124" width="20.28515625" bestFit="1" customWidth="1"/>
    <col min="125" max="125" width="26.5703125" bestFit="1" customWidth="1"/>
    <col min="126" max="126" width="13.140625" bestFit="1" customWidth="1"/>
    <col min="127" max="127" width="20.28515625" bestFit="1" customWidth="1"/>
    <col min="128" max="128" width="26.5703125" bestFit="1" customWidth="1"/>
    <col min="129" max="129" width="13.140625" bestFit="1" customWidth="1"/>
    <col min="130" max="130" width="19.7109375" bestFit="1" customWidth="1"/>
    <col min="131" max="131" width="8.7109375" bestFit="1" customWidth="1"/>
  </cols>
  <sheetData>
    <row r="1" spans="1:131" s="16" customFormat="1" x14ac:dyDescent="0.25">
      <c r="A1" s="15" t="s">
        <v>67</v>
      </c>
      <c r="B1" s="15" t="s">
        <v>293</v>
      </c>
      <c r="C1" s="15" t="s">
        <v>295</v>
      </c>
      <c r="D1" s="15" t="s">
        <v>15</v>
      </c>
      <c r="E1" s="15" t="s">
        <v>17</v>
      </c>
      <c r="F1" s="15" t="s">
        <v>19</v>
      </c>
      <c r="G1" s="15" t="s">
        <v>296</v>
      </c>
      <c r="H1" s="15" t="s">
        <v>300</v>
      </c>
      <c r="I1" s="15" t="s">
        <v>302</v>
      </c>
      <c r="J1" s="15" t="s">
        <v>70</v>
      </c>
      <c r="K1" s="15" t="s">
        <v>71</v>
      </c>
      <c r="L1" s="89" t="s">
        <v>72</v>
      </c>
      <c r="M1" s="90" t="s">
        <v>73</v>
      </c>
      <c r="N1" s="15" t="s">
        <v>74</v>
      </c>
      <c r="O1" s="15" t="s">
        <v>75</v>
      </c>
      <c r="P1" s="15" t="s">
        <v>76</v>
      </c>
      <c r="Q1" s="15" t="s">
        <v>77</v>
      </c>
      <c r="R1" s="15" t="s">
        <v>78</v>
      </c>
      <c r="S1" s="15" t="s">
        <v>79</v>
      </c>
      <c r="T1" s="91" t="s">
        <v>80</v>
      </c>
      <c r="U1" s="15" t="s">
        <v>81</v>
      </c>
      <c r="V1" s="15" t="s">
        <v>82</v>
      </c>
      <c r="W1" s="15" t="s">
        <v>83</v>
      </c>
      <c r="X1" s="15" t="s">
        <v>258</v>
      </c>
      <c r="Y1" s="15" t="s">
        <v>84</v>
      </c>
      <c r="Z1" s="15" t="s">
        <v>85</v>
      </c>
      <c r="AA1" s="15" t="s">
        <v>86</v>
      </c>
      <c r="AB1" s="15" t="s">
        <v>259</v>
      </c>
      <c r="AC1" s="15" t="s">
        <v>87</v>
      </c>
      <c r="AD1" s="15" t="s">
        <v>200</v>
      </c>
      <c r="AE1" s="15" t="s">
        <v>201</v>
      </c>
      <c r="AF1" s="91" t="s">
        <v>203</v>
      </c>
      <c r="AG1" s="15" t="s">
        <v>202</v>
      </c>
      <c r="AH1" s="15" t="s">
        <v>88</v>
      </c>
      <c r="AI1" s="15" t="s">
        <v>89</v>
      </c>
      <c r="AJ1" s="91" t="s">
        <v>90</v>
      </c>
      <c r="AK1" s="15" t="s">
        <v>91</v>
      </c>
      <c r="AL1" s="15" t="s">
        <v>92</v>
      </c>
      <c r="AM1" s="15" t="s">
        <v>93</v>
      </c>
      <c r="AN1" s="91" t="s">
        <v>316</v>
      </c>
      <c r="AO1" s="90" t="s">
        <v>94</v>
      </c>
      <c r="AP1" s="15" t="s">
        <v>95</v>
      </c>
      <c r="AQ1" s="15" t="s">
        <v>96</v>
      </c>
      <c r="AR1" s="15" t="s">
        <v>318</v>
      </c>
      <c r="AS1" s="90" t="s">
        <v>97</v>
      </c>
      <c r="AT1" s="15" t="s">
        <v>98</v>
      </c>
      <c r="AU1" s="15" t="s">
        <v>99</v>
      </c>
      <c r="AV1" s="15" t="s">
        <v>319</v>
      </c>
      <c r="AW1" s="15" t="s">
        <v>100</v>
      </c>
      <c r="AX1" s="15" t="s">
        <v>101</v>
      </c>
      <c r="AY1" s="15" t="s">
        <v>102</v>
      </c>
      <c r="AZ1" s="90" t="s">
        <v>320</v>
      </c>
      <c r="BA1" s="15" t="s">
        <v>103</v>
      </c>
      <c r="BB1" s="15" t="s">
        <v>104</v>
      </c>
      <c r="BC1" s="15" t="s">
        <v>105</v>
      </c>
      <c r="BD1" s="15" t="s">
        <v>321</v>
      </c>
      <c r="BE1" s="15" t="s">
        <v>106</v>
      </c>
      <c r="BF1" s="15" t="s">
        <v>107</v>
      </c>
      <c r="BG1" s="15" t="s">
        <v>108</v>
      </c>
      <c r="BH1" s="90" t="s">
        <v>323</v>
      </c>
      <c r="BI1" s="15" t="s">
        <v>109</v>
      </c>
      <c r="BJ1" s="15" t="s">
        <v>110</v>
      </c>
      <c r="BK1" s="15" t="s">
        <v>111</v>
      </c>
      <c r="BL1" s="15" t="s">
        <v>325</v>
      </c>
      <c r="BM1" s="15" t="s">
        <v>112</v>
      </c>
      <c r="BN1" s="15" t="s">
        <v>113</v>
      </c>
      <c r="BO1" s="15" t="s">
        <v>114</v>
      </c>
      <c r="BP1" s="15" t="s">
        <v>326</v>
      </c>
      <c r="BQ1" s="15" t="s">
        <v>115</v>
      </c>
      <c r="BR1" s="15" t="s">
        <v>116</v>
      </c>
      <c r="BS1" s="15" t="s">
        <v>117</v>
      </c>
      <c r="BT1" s="15" t="s">
        <v>268</v>
      </c>
      <c r="BU1" s="90" t="s">
        <v>118</v>
      </c>
      <c r="BV1" s="15" t="s">
        <v>119</v>
      </c>
      <c r="BW1" s="15" t="s">
        <v>120</v>
      </c>
      <c r="BX1" s="15" t="s">
        <v>269</v>
      </c>
      <c r="BY1" s="15" t="s">
        <v>121</v>
      </c>
      <c r="BZ1" s="15" t="s">
        <v>122</v>
      </c>
      <c r="CA1" s="15" t="s">
        <v>123</v>
      </c>
      <c r="CB1" s="15" t="s">
        <v>270</v>
      </c>
      <c r="CC1" s="15" t="s">
        <v>124</v>
      </c>
      <c r="CD1" s="15" t="s">
        <v>125</v>
      </c>
      <c r="CE1" s="15" t="s">
        <v>126</v>
      </c>
      <c r="CF1" s="15" t="s">
        <v>271</v>
      </c>
      <c r="CG1" s="15" t="s">
        <v>127</v>
      </c>
      <c r="CH1" s="15" t="s">
        <v>128</v>
      </c>
      <c r="CI1" s="15" t="s">
        <v>129</v>
      </c>
      <c r="CJ1" s="15" t="s">
        <v>272</v>
      </c>
      <c r="CK1" s="15" t="s">
        <v>130</v>
      </c>
      <c r="CL1" s="15" t="s">
        <v>131</v>
      </c>
      <c r="CM1" s="15" t="s">
        <v>132</v>
      </c>
      <c r="CN1" s="15" t="s">
        <v>333</v>
      </c>
      <c r="CO1" s="15" t="s">
        <v>133</v>
      </c>
      <c r="CP1" s="15" t="s">
        <v>134</v>
      </c>
      <c r="CQ1" s="15" t="s">
        <v>135</v>
      </c>
      <c r="CR1" s="15" t="s">
        <v>334</v>
      </c>
      <c r="CS1" s="15" t="s">
        <v>136</v>
      </c>
      <c r="CT1" s="15" t="s">
        <v>277</v>
      </c>
      <c r="CU1" s="15" t="s">
        <v>335</v>
      </c>
      <c r="CV1" s="15" t="s">
        <v>137</v>
      </c>
      <c r="CW1" s="15" t="s">
        <v>138</v>
      </c>
      <c r="CX1" s="15" t="s">
        <v>139</v>
      </c>
      <c r="CY1" s="15" t="s">
        <v>140</v>
      </c>
      <c r="CZ1" s="15" t="s">
        <v>141</v>
      </c>
      <c r="DA1" s="15" t="s">
        <v>142</v>
      </c>
      <c r="DB1" s="15" t="s">
        <v>143</v>
      </c>
      <c r="DC1" s="15" t="s">
        <v>144</v>
      </c>
      <c r="DD1" s="15" t="s">
        <v>145</v>
      </c>
      <c r="DE1" s="15" t="s">
        <v>146</v>
      </c>
      <c r="DF1" s="15" t="s">
        <v>147</v>
      </c>
      <c r="DG1" s="15" t="s">
        <v>148</v>
      </c>
      <c r="DH1" s="15" t="s">
        <v>149</v>
      </c>
      <c r="DI1" s="15" t="s">
        <v>150</v>
      </c>
      <c r="DJ1" s="15" t="s">
        <v>151</v>
      </c>
      <c r="DK1" s="15" t="s">
        <v>152</v>
      </c>
      <c r="DL1" s="15" t="s">
        <v>153</v>
      </c>
      <c r="DM1" s="15" t="s">
        <v>154</v>
      </c>
      <c r="DN1" s="15" t="s">
        <v>155</v>
      </c>
      <c r="DO1" s="15" t="s">
        <v>156</v>
      </c>
      <c r="DP1" s="15" t="s">
        <v>157</v>
      </c>
      <c r="DQ1" s="15" t="s">
        <v>158</v>
      </c>
      <c r="DR1" s="15" t="s">
        <v>159</v>
      </c>
      <c r="DS1" s="15" t="s">
        <v>160</v>
      </c>
      <c r="DT1" s="15" t="s">
        <v>161</v>
      </c>
      <c r="DU1" s="15" t="s">
        <v>162</v>
      </c>
      <c r="DV1" s="15" t="s">
        <v>163</v>
      </c>
      <c r="DW1" s="15" t="s">
        <v>164</v>
      </c>
      <c r="DX1" s="15" t="s">
        <v>165</v>
      </c>
      <c r="DY1" s="15" t="s">
        <v>166</v>
      </c>
      <c r="DZ1" s="15" t="s">
        <v>167</v>
      </c>
      <c r="EA1" s="15" t="s">
        <v>168</v>
      </c>
    </row>
    <row r="2" spans="1:131" s="24" customFormat="1" x14ac:dyDescent="0.25">
      <c r="A2" s="24" t="s">
        <v>405</v>
      </c>
      <c r="B2" s="24" t="s">
        <v>405</v>
      </c>
      <c r="C2" s="24" t="s">
        <v>406</v>
      </c>
      <c r="D2" s="24" t="s">
        <v>407</v>
      </c>
      <c r="E2" s="24" t="s">
        <v>17</v>
      </c>
      <c r="F2" s="24" t="s">
        <v>19</v>
      </c>
      <c r="G2" s="24" t="s">
        <v>427</v>
      </c>
      <c r="H2" s="24">
        <v>99999</v>
      </c>
      <c r="I2" s="24" t="s">
        <v>256</v>
      </c>
      <c r="J2" s="24" t="s">
        <v>428</v>
      </c>
      <c r="K2" s="24" t="s">
        <v>429</v>
      </c>
      <c r="L2" s="88" t="s">
        <v>430</v>
      </c>
      <c r="M2" s="92" t="s">
        <v>431</v>
      </c>
      <c r="N2" s="24" t="s">
        <v>428</v>
      </c>
      <c r="O2" s="24" t="s">
        <v>429</v>
      </c>
      <c r="P2" s="88" t="s">
        <v>430</v>
      </c>
      <c r="Q2" s="92" t="s">
        <v>431</v>
      </c>
      <c r="R2" s="24" t="s">
        <v>428</v>
      </c>
      <c r="S2" s="24" t="s">
        <v>429</v>
      </c>
      <c r="T2" s="88">
        <v>5</v>
      </c>
      <c r="U2" s="92" t="s">
        <v>431</v>
      </c>
      <c r="V2" s="24" t="s">
        <v>428</v>
      </c>
      <c r="W2" s="24" t="s">
        <v>429</v>
      </c>
      <c r="X2" s="81" t="s">
        <v>432</v>
      </c>
      <c r="Y2" s="92" t="s">
        <v>431</v>
      </c>
      <c r="Z2" s="24" t="s">
        <v>428</v>
      </c>
      <c r="AA2" s="24" t="s">
        <v>429</v>
      </c>
      <c r="AB2" s="81" t="s">
        <v>432</v>
      </c>
      <c r="AC2" s="92" t="s">
        <v>431</v>
      </c>
      <c r="AD2" s="24" t="s">
        <v>428</v>
      </c>
      <c r="AE2" s="24" t="s">
        <v>433</v>
      </c>
      <c r="AF2" s="88">
        <v>100</v>
      </c>
      <c r="AG2" s="92" t="s">
        <v>431</v>
      </c>
      <c r="AH2" s="24" t="s">
        <v>428</v>
      </c>
      <c r="AI2" s="24" t="s">
        <v>429</v>
      </c>
      <c r="AJ2" s="88">
        <v>15</v>
      </c>
      <c r="AK2" s="92" t="s">
        <v>431</v>
      </c>
      <c r="AL2" s="24" t="s">
        <v>169</v>
      </c>
      <c r="AM2" s="24" t="s">
        <v>433</v>
      </c>
      <c r="AN2" s="88">
        <v>99</v>
      </c>
      <c r="AO2" s="92" t="s">
        <v>431</v>
      </c>
      <c r="AP2" s="24" t="s">
        <v>169</v>
      </c>
      <c r="AQ2" s="24" t="s">
        <v>433</v>
      </c>
      <c r="AR2" s="24">
        <v>99</v>
      </c>
      <c r="AS2" s="92" t="s">
        <v>431</v>
      </c>
      <c r="AT2" s="24" t="s">
        <v>169</v>
      </c>
      <c r="AU2" s="24" t="s">
        <v>433</v>
      </c>
      <c r="AV2" s="24">
        <v>99</v>
      </c>
      <c r="AW2" s="92" t="s">
        <v>431</v>
      </c>
      <c r="AX2" s="24" t="s">
        <v>169</v>
      </c>
      <c r="AY2" s="24" t="s">
        <v>433</v>
      </c>
      <c r="AZ2" s="92">
        <v>99</v>
      </c>
      <c r="BA2" s="92" t="s">
        <v>431</v>
      </c>
      <c r="BB2" s="24" t="s">
        <v>169</v>
      </c>
      <c r="BC2" s="24" t="s">
        <v>433</v>
      </c>
      <c r="BD2" s="92">
        <v>99</v>
      </c>
      <c r="BE2" s="92" t="s">
        <v>431</v>
      </c>
      <c r="BF2" s="24" t="s">
        <v>169</v>
      </c>
      <c r="BG2" s="24" t="s">
        <v>433</v>
      </c>
      <c r="BH2" s="93" t="s">
        <v>434</v>
      </c>
      <c r="BI2" s="92" t="s">
        <v>431</v>
      </c>
      <c r="BJ2" s="24" t="s">
        <v>169</v>
      </c>
      <c r="BK2" s="24" t="s">
        <v>433</v>
      </c>
      <c r="BL2" s="93" t="s">
        <v>434</v>
      </c>
      <c r="BM2" s="92" t="s">
        <v>431</v>
      </c>
      <c r="BN2" s="24" t="s">
        <v>169</v>
      </c>
      <c r="BO2" s="24" t="s">
        <v>433</v>
      </c>
      <c r="BP2" s="57" t="s">
        <v>434</v>
      </c>
      <c r="BQ2" s="24" t="s">
        <v>431</v>
      </c>
      <c r="BR2" s="24" t="s">
        <v>428</v>
      </c>
      <c r="BS2" s="24" t="s">
        <v>433</v>
      </c>
      <c r="BT2" s="24" t="s">
        <v>435</v>
      </c>
      <c r="BU2" s="92" t="s">
        <v>431</v>
      </c>
      <c r="BV2" s="24" t="s">
        <v>169</v>
      </c>
      <c r="BW2" s="24" t="s">
        <v>433</v>
      </c>
      <c r="BX2" s="57" t="s">
        <v>435</v>
      </c>
      <c r="BY2" s="92" t="s">
        <v>431</v>
      </c>
      <c r="BZ2" s="24" t="s">
        <v>169</v>
      </c>
      <c r="CA2" s="24" t="s">
        <v>433</v>
      </c>
      <c r="CB2" s="57" t="s">
        <v>435</v>
      </c>
      <c r="CC2" s="24" t="s">
        <v>431</v>
      </c>
      <c r="CD2" s="24" t="s">
        <v>169</v>
      </c>
      <c r="CE2" s="24" t="s">
        <v>433</v>
      </c>
      <c r="CF2" s="24" t="s">
        <v>435</v>
      </c>
      <c r="CG2" s="24" t="s">
        <v>431</v>
      </c>
      <c r="CH2" s="24" t="s">
        <v>169</v>
      </c>
      <c r="CI2" s="24" t="s">
        <v>433</v>
      </c>
      <c r="CJ2" s="57" t="s">
        <v>435</v>
      </c>
      <c r="CK2" s="24" t="s">
        <v>431</v>
      </c>
      <c r="CL2" s="24" t="s">
        <v>169</v>
      </c>
      <c r="CM2" s="24" t="s">
        <v>433</v>
      </c>
      <c r="CN2" s="24">
        <v>222.22</v>
      </c>
      <c r="CO2" s="24" t="s">
        <v>431</v>
      </c>
      <c r="CP2" s="24" t="s">
        <v>169</v>
      </c>
      <c r="CQ2" s="24" t="s">
        <v>433</v>
      </c>
      <c r="CR2" s="81">
        <v>222.22</v>
      </c>
      <c r="CS2" s="24" t="s">
        <v>431</v>
      </c>
      <c r="CT2" s="24" t="s">
        <v>436</v>
      </c>
      <c r="CU2" s="24" t="s">
        <v>283</v>
      </c>
      <c r="CV2" s="24" t="s">
        <v>169</v>
      </c>
      <c r="CW2" s="24" t="s">
        <v>433</v>
      </c>
      <c r="CX2" s="24">
        <v>12.22</v>
      </c>
      <c r="CY2" s="24" t="s">
        <v>169</v>
      </c>
      <c r="CZ2" s="24" t="s">
        <v>433</v>
      </c>
      <c r="DA2" s="24">
        <v>222.22</v>
      </c>
      <c r="DB2" s="24" t="s">
        <v>169</v>
      </c>
      <c r="DC2" s="24" t="s">
        <v>433</v>
      </c>
      <c r="DD2" s="24">
        <v>12.22</v>
      </c>
      <c r="DE2" s="24" t="s">
        <v>169</v>
      </c>
      <c r="DF2" s="24" t="s">
        <v>433</v>
      </c>
      <c r="DG2" s="24">
        <v>12.22</v>
      </c>
      <c r="DH2" s="24" t="s">
        <v>169</v>
      </c>
      <c r="DI2" s="24" t="s">
        <v>433</v>
      </c>
      <c r="DJ2" s="24">
        <v>12.22</v>
      </c>
      <c r="DK2" s="24" t="s">
        <v>169</v>
      </c>
      <c r="DL2" s="24" t="s">
        <v>433</v>
      </c>
      <c r="DM2" s="24">
        <v>12.22</v>
      </c>
      <c r="DN2" s="24" t="s">
        <v>169</v>
      </c>
      <c r="DO2" s="24" t="s">
        <v>433</v>
      </c>
      <c r="DP2" s="24">
        <v>12.22</v>
      </c>
      <c r="DQ2" s="24" t="s">
        <v>169</v>
      </c>
      <c r="DR2" s="24" t="s">
        <v>433</v>
      </c>
      <c r="DS2" s="24">
        <v>12.22</v>
      </c>
      <c r="DT2" s="24" t="s">
        <v>169</v>
      </c>
      <c r="DU2" s="24" t="s">
        <v>433</v>
      </c>
      <c r="DV2" s="24">
        <v>12.22</v>
      </c>
      <c r="DW2" s="24" t="s">
        <v>169</v>
      </c>
      <c r="DX2" s="24" t="s">
        <v>433</v>
      </c>
      <c r="DY2" s="24">
        <v>12.22</v>
      </c>
      <c r="DZ2" s="24" t="s">
        <v>431</v>
      </c>
      <c r="EA2" s="24" t="s">
        <v>204</v>
      </c>
    </row>
    <row r="3" spans="1:131" s="24" customFormat="1" x14ac:dyDescent="0.25">
      <c r="A3" s="24" t="s">
        <v>408</v>
      </c>
      <c r="B3" s="24" t="s">
        <v>408</v>
      </c>
      <c r="C3" s="24" t="s">
        <v>409</v>
      </c>
      <c r="D3" s="24" t="s">
        <v>407</v>
      </c>
      <c r="E3" s="24" t="s">
        <v>17</v>
      </c>
      <c r="F3" s="24" t="s">
        <v>19</v>
      </c>
      <c r="G3" s="24" t="s">
        <v>427</v>
      </c>
      <c r="H3" s="24">
        <v>99999</v>
      </c>
      <c r="I3" s="24" t="s">
        <v>257</v>
      </c>
      <c r="J3" s="24" t="s">
        <v>428</v>
      </c>
      <c r="K3" s="24" t="s">
        <v>429</v>
      </c>
      <c r="L3" s="88">
        <v>70</v>
      </c>
      <c r="M3" s="92" t="s">
        <v>431</v>
      </c>
      <c r="N3" s="24" t="s">
        <v>428</v>
      </c>
      <c r="O3" s="24" t="s">
        <v>429</v>
      </c>
      <c r="P3" s="88">
        <v>70</v>
      </c>
      <c r="Q3" s="92" t="s">
        <v>431</v>
      </c>
      <c r="R3" s="24" t="s">
        <v>428</v>
      </c>
      <c r="S3" s="24" t="s">
        <v>429</v>
      </c>
      <c r="T3" s="88" t="s">
        <v>437</v>
      </c>
      <c r="U3" s="92" t="s">
        <v>431</v>
      </c>
      <c r="V3" s="24" t="s">
        <v>428</v>
      </c>
      <c r="W3" s="24" t="s">
        <v>429</v>
      </c>
      <c r="X3" s="81" t="s">
        <v>438</v>
      </c>
      <c r="Y3" s="92" t="s">
        <v>431</v>
      </c>
      <c r="Z3" s="24" t="s">
        <v>428</v>
      </c>
      <c r="AA3" s="24" t="s">
        <v>429</v>
      </c>
      <c r="AB3" s="81" t="s">
        <v>438</v>
      </c>
      <c r="AC3" s="92" t="s">
        <v>431</v>
      </c>
      <c r="AD3" s="24" t="s">
        <v>428</v>
      </c>
      <c r="AE3" s="24" t="s">
        <v>433</v>
      </c>
      <c r="AF3" s="88">
        <v>100</v>
      </c>
      <c r="AG3" s="92" t="s">
        <v>431</v>
      </c>
      <c r="AH3" s="24" t="s">
        <v>428</v>
      </c>
      <c r="AI3" s="24" t="s">
        <v>429</v>
      </c>
      <c r="AJ3" s="88" t="s">
        <v>430</v>
      </c>
      <c r="AK3" s="92" t="s">
        <v>431</v>
      </c>
      <c r="AL3" s="24" t="s">
        <v>169</v>
      </c>
      <c r="AM3" s="24" t="s">
        <v>433</v>
      </c>
      <c r="AN3" s="88">
        <v>99</v>
      </c>
      <c r="AO3" s="92" t="s">
        <v>431</v>
      </c>
      <c r="AP3" s="24" t="s">
        <v>169</v>
      </c>
      <c r="AQ3" s="24" t="s">
        <v>433</v>
      </c>
      <c r="AR3" s="24">
        <v>99</v>
      </c>
      <c r="AS3" s="92" t="s">
        <v>431</v>
      </c>
      <c r="AT3" s="24" t="s">
        <v>169</v>
      </c>
      <c r="AU3" s="24" t="s">
        <v>433</v>
      </c>
      <c r="AV3" s="24">
        <v>99</v>
      </c>
      <c r="AW3" s="92" t="s">
        <v>431</v>
      </c>
      <c r="AX3" s="24" t="s">
        <v>169</v>
      </c>
      <c r="AY3" s="24" t="s">
        <v>433</v>
      </c>
      <c r="AZ3" s="92">
        <v>99</v>
      </c>
      <c r="BA3" s="92" t="s">
        <v>431</v>
      </c>
      <c r="BB3" s="24" t="s">
        <v>169</v>
      </c>
      <c r="BC3" s="24" t="s">
        <v>433</v>
      </c>
      <c r="BD3" s="92">
        <v>99</v>
      </c>
      <c r="BE3" s="92" t="s">
        <v>431</v>
      </c>
      <c r="BF3" s="24" t="s">
        <v>169</v>
      </c>
      <c r="BG3" s="24" t="s">
        <v>433</v>
      </c>
      <c r="BH3" s="93" t="s">
        <v>434</v>
      </c>
      <c r="BI3" s="92" t="s">
        <v>431</v>
      </c>
      <c r="BJ3" s="24" t="s">
        <v>169</v>
      </c>
      <c r="BK3" s="24" t="s">
        <v>433</v>
      </c>
      <c r="BL3" s="93" t="s">
        <v>434</v>
      </c>
      <c r="BM3" s="92" t="s">
        <v>431</v>
      </c>
      <c r="BN3" s="24" t="s">
        <v>169</v>
      </c>
      <c r="BO3" s="24" t="s">
        <v>433</v>
      </c>
      <c r="BP3" s="57" t="s">
        <v>434</v>
      </c>
      <c r="BQ3" s="24" t="s">
        <v>431</v>
      </c>
      <c r="BR3" s="24" t="s">
        <v>428</v>
      </c>
      <c r="BS3" s="24" t="s">
        <v>433</v>
      </c>
      <c r="BT3" s="57" t="s">
        <v>199</v>
      </c>
      <c r="BU3" s="92"/>
      <c r="BV3" s="24" t="s">
        <v>428</v>
      </c>
      <c r="BW3" s="24" t="s">
        <v>433</v>
      </c>
      <c r="BX3" s="57" t="s">
        <v>199</v>
      </c>
      <c r="BY3" s="92"/>
      <c r="BZ3" s="24" t="s">
        <v>428</v>
      </c>
      <c r="CA3" s="24" t="s">
        <v>433</v>
      </c>
      <c r="CB3" s="57" t="s">
        <v>199</v>
      </c>
      <c r="CD3" s="24" t="s">
        <v>428</v>
      </c>
      <c r="CE3" s="24" t="s">
        <v>433</v>
      </c>
      <c r="CF3" s="24" t="s">
        <v>199</v>
      </c>
      <c r="CH3" s="24" t="s">
        <v>428</v>
      </c>
      <c r="CI3" s="24" t="s">
        <v>433</v>
      </c>
      <c r="CJ3" s="57" t="s">
        <v>199</v>
      </c>
      <c r="CL3" s="24" t="s">
        <v>169</v>
      </c>
      <c r="CM3" s="24" t="s">
        <v>433</v>
      </c>
      <c r="CN3" s="24" t="s">
        <v>199</v>
      </c>
      <c r="CP3" s="24" t="s">
        <v>169</v>
      </c>
      <c r="CQ3" s="24" t="s">
        <v>433</v>
      </c>
      <c r="CR3" s="81" t="s">
        <v>199</v>
      </c>
      <c r="CT3" s="24" t="s">
        <v>283</v>
      </c>
      <c r="CU3" s="24" t="s">
        <v>283</v>
      </c>
      <c r="CV3" s="24" t="s">
        <v>169</v>
      </c>
      <c r="CW3" s="24" t="s">
        <v>433</v>
      </c>
      <c r="CX3" s="24" t="s">
        <v>199</v>
      </c>
      <c r="CY3" s="24" t="s">
        <v>169</v>
      </c>
      <c r="CZ3" s="24" t="s">
        <v>433</v>
      </c>
      <c r="DA3" s="24" t="s">
        <v>199</v>
      </c>
      <c r="DB3" s="24" t="s">
        <v>169</v>
      </c>
      <c r="DC3" s="24" t="s">
        <v>433</v>
      </c>
      <c r="DD3" s="24" t="s">
        <v>199</v>
      </c>
      <c r="DE3" s="24" t="s">
        <v>169</v>
      </c>
      <c r="DF3" s="24" t="s">
        <v>433</v>
      </c>
      <c r="DG3" s="24" t="s">
        <v>199</v>
      </c>
      <c r="DH3" s="24" t="s">
        <v>169</v>
      </c>
      <c r="DI3" s="24" t="s">
        <v>433</v>
      </c>
      <c r="DJ3" s="24" t="s">
        <v>199</v>
      </c>
      <c r="DK3" s="24" t="s">
        <v>169</v>
      </c>
      <c r="DL3" s="24" t="s">
        <v>433</v>
      </c>
      <c r="DM3" s="24" t="s">
        <v>199</v>
      </c>
      <c r="DN3" s="24" t="s">
        <v>169</v>
      </c>
      <c r="DO3" s="24" t="s">
        <v>433</v>
      </c>
      <c r="DP3" s="24" t="s">
        <v>199</v>
      </c>
      <c r="DQ3" s="24" t="s">
        <v>169</v>
      </c>
      <c r="DR3" s="24" t="s">
        <v>433</v>
      </c>
      <c r="DS3" s="24" t="s">
        <v>199</v>
      </c>
      <c r="DT3" s="24" t="s">
        <v>169</v>
      </c>
      <c r="DU3" s="24" t="s">
        <v>433</v>
      </c>
      <c r="DV3" s="24" t="s">
        <v>199</v>
      </c>
      <c r="DW3" s="24" t="s">
        <v>169</v>
      </c>
      <c r="DX3" s="24" t="s">
        <v>433</v>
      </c>
      <c r="DY3" s="24" t="s">
        <v>199</v>
      </c>
      <c r="DZ3" s="24" t="s">
        <v>431</v>
      </c>
      <c r="EA3" s="24" t="s">
        <v>205</v>
      </c>
    </row>
    <row r="4" spans="1:131" s="24" customFormat="1" x14ac:dyDescent="0.25">
      <c r="A4" s="24" t="s">
        <v>410</v>
      </c>
      <c r="B4" s="24" t="s">
        <v>410</v>
      </c>
      <c r="C4" s="24" t="s">
        <v>411</v>
      </c>
      <c r="D4" s="24" t="s">
        <v>407</v>
      </c>
      <c r="E4" s="24" t="s">
        <v>17</v>
      </c>
      <c r="F4" s="24" t="s">
        <v>19</v>
      </c>
      <c r="G4" s="24" t="s">
        <v>427</v>
      </c>
      <c r="H4" s="24">
        <v>99999</v>
      </c>
      <c r="I4" s="24" t="s">
        <v>256</v>
      </c>
      <c r="J4" s="24" t="s">
        <v>428</v>
      </c>
      <c r="K4" s="24" t="s">
        <v>429</v>
      </c>
      <c r="L4" s="88" t="s">
        <v>430</v>
      </c>
      <c r="M4" s="92" t="s">
        <v>431</v>
      </c>
      <c r="N4" s="24" t="s">
        <v>428</v>
      </c>
      <c r="O4" s="24" t="s">
        <v>429</v>
      </c>
      <c r="P4" s="88" t="s">
        <v>430</v>
      </c>
      <c r="Q4" s="92" t="s">
        <v>431</v>
      </c>
      <c r="R4" s="24" t="s">
        <v>428</v>
      </c>
      <c r="S4" s="24" t="s">
        <v>429</v>
      </c>
      <c r="T4" s="88" t="s">
        <v>430</v>
      </c>
      <c r="U4" s="92" t="s">
        <v>431</v>
      </c>
      <c r="V4" s="24" t="s">
        <v>428</v>
      </c>
      <c r="W4" s="24" t="s">
        <v>429</v>
      </c>
      <c r="X4" s="81" t="s">
        <v>439</v>
      </c>
      <c r="Y4" s="92" t="s">
        <v>431</v>
      </c>
      <c r="Z4" s="24" t="s">
        <v>428</v>
      </c>
      <c r="AA4" s="24" t="s">
        <v>429</v>
      </c>
      <c r="AB4" s="81" t="s">
        <v>439</v>
      </c>
      <c r="AC4" s="92" t="s">
        <v>431</v>
      </c>
      <c r="AD4" s="24" t="s">
        <v>428</v>
      </c>
      <c r="AE4" s="24" t="s">
        <v>433</v>
      </c>
      <c r="AF4" s="88">
        <v>70</v>
      </c>
      <c r="AG4" s="92" t="s">
        <v>431</v>
      </c>
      <c r="AH4" s="24" t="s">
        <v>428</v>
      </c>
      <c r="AI4" s="24" t="s">
        <v>429</v>
      </c>
      <c r="AJ4" s="88" t="s">
        <v>440</v>
      </c>
      <c r="AK4" s="92" t="s">
        <v>431</v>
      </c>
      <c r="AL4" s="24" t="s">
        <v>169</v>
      </c>
      <c r="AM4" s="24" t="s">
        <v>433</v>
      </c>
      <c r="AN4" s="88">
        <v>99</v>
      </c>
      <c r="AO4" s="92" t="s">
        <v>431</v>
      </c>
      <c r="AP4" s="24" t="s">
        <v>169</v>
      </c>
      <c r="AQ4" s="24" t="s">
        <v>433</v>
      </c>
      <c r="AR4" s="24">
        <v>99</v>
      </c>
      <c r="AS4" s="92" t="s">
        <v>431</v>
      </c>
      <c r="AT4" s="24" t="s">
        <v>169</v>
      </c>
      <c r="AU4" s="24" t="s">
        <v>433</v>
      </c>
      <c r="AV4" s="24">
        <v>99</v>
      </c>
      <c r="AW4" s="92" t="s">
        <v>431</v>
      </c>
      <c r="AX4" s="24" t="s">
        <v>169</v>
      </c>
      <c r="AY4" s="24" t="s">
        <v>433</v>
      </c>
      <c r="AZ4" s="92">
        <v>99</v>
      </c>
      <c r="BA4" s="92" t="s">
        <v>431</v>
      </c>
      <c r="BB4" s="24" t="s">
        <v>169</v>
      </c>
      <c r="BC4" s="24" t="s">
        <v>433</v>
      </c>
      <c r="BD4" s="92">
        <v>99</v>
      </c>
      <c r="BE4" s="92" t="s">
        <v>431</v>
      </c>
      <c r="BF4" s="24" t="s">
        <v>169</v>
      </c>
      <c r="BG4" s="24" t="s">
        <v>433</v>
      </c>
      <c r="BH4" s="93" t="s">
        <v>441</v>
      </c>
      <c r="BI4" s="92" t="s">
        <v>431</v>
      </c>
      <c r="BJ4" s="24" t="s">
        <v>169</v>
      </c>
      <c r="BK4" s="24" t="s">
        <v>433</v>
      </c>
      <c r="BL4" s="93" t="s">
        <v>441</v>
      </c>
      <c r="BM4" s="92" t="s">
        <v>431</v>
      </c>
      <c r="BN4" s="24" t="s">
        <v>169</v>
      </c>
      <c r="BO4" s="24" t="s">
        <v>433</v>
      </c>
      <c r="BP4" s="57" t="s">
        <v>441</v>
      </c>
      <c r="BQ4" s="24" t="s">
        <v>431</v>
      </c>
      <c r="BR4" s="24" t="s">
        <v>428</v>
      </c>
      <c r="BS4" s="24" t="s">
        <v>433</v>
      </c>
      <c r="BT4" s="57" t="s">
        <v>442</v>
      </c>
      <c r="BU4" s="92" t="s">
        <v>431</v>
      </c>
      <c r="BV4" s="24" t="s">
        <v>428</v>
      </c>
      <c r="BW4" s="24" t="s">
        <v>433</v>
      </c>
      <c r="BX4" s="57" t="s">
        <v>442</v>
      </c>
      <c r="BY4" s="92" t="s">
        <v>431</v>
      </c>
      <c r="BZ4" s="24" t="s">
        <v>428</v>
      </c>
      <c r="CA4" s="24" t="s">
        <v>433</v>
      </c>
      <c r="CB4" s="57" t="s">
        <v>442</v>
      </c>
      <c r="CC4" s="24" t="s">
        <v>431</v>
      </c>
      <c r="CD4" s="24" t="s">
        <v>428</v>
      </c>
      <c r="CE4" s="24" t="s">
        <v>433</v>
      </c>
      <c r="CF4" s="57" t="s">
        <v>442</v>
      </c>
      <c r="CG4" s="24" t="s">
        <v>431</v>
      </c>
      <c r="CH4" s="24" t="s">
        <v>428</v>
      </c>
      <c r="CI4" s="24" t="s">
        <v>433</v>
      </c>
      <c r="CJ4" s="57" t="s">
        <v>442</v>
      </c>
      <c r="CK4" s="24" t="s">
        <v>431</v>
      </c>
      <c r="CL4" s="24" t="s">
        <v>169</v>
      </c>
      <c r="CM4" s="24" t="s">
        <v>433</v>
      </c>
      <c r="CN4" s="24">
        <v>125.25</v>
      </c>
      <c r="CO4" s="24" t="s">
        <v>431</v>
      </c>
      <c r="CP4" s="24" t="s">
        <v>169</v>
      </c>
      <c r="CQ4" s="24" t="s">
        <v>433</v>
      </c>
      <c r="CR4" s="81">
        <v>125.25</v>
      </c>
      <c r="CS4" s="24" t="s">
        <v>431</v>
      </c>
      <c r="CT4" s="24" t="s">
        <v>283</v>
      </c>
      <c r="CU4" s="24" t="s">
        <v>283</v>
      </c>
      <c r="CV4" s="24" t="s">
        <v>169</v>
      </c>
      <c r="CW4" s="24" t="s">
        <v>433</v>
      </c>
      <c r="CX4" s="24">
        <v>65.36</v>
      </c>
      <c r="CY4" s="24" t="s">
        <v>169</v>
      </c>
      <c r="CZ4" s="24" t="s">
        <v>433</v>
      </c>
      <c r="DA4" s="24">
        <v>125.25</v>
      </c>
      <c r="DB4" s="24" t="s">
        <v>169</v>
      </c>
      <c r="DC4" s="24" t="s">
        <v>433</v>
      </c>
      <c r="DD4" s="24">
        <v>65.36</v>
      </c>
      <c r="DE4" s="24" t="s">
        <v>169</v>
      </c>
      <c r="DF4" s="24" t="s">
        <v>433</v>
      </c>
      <c r="DG4" s="24">
        <v>65.36</v>
      </c>
      <c r="DH4" s="24" t="s">
        <v>169</v>
      </c>
      <c r="DI4" s="24" t="s">
        <v>433</v>
      </c>
      <c r="DJ4" s="24">
        <v>65.36</v>
      </c>
      <c r="DK4" s="24" t="s">
        <v>169</v>
      </c>
      <c r="DL4" s="24" t="s">
        <v>433</v>
      </c>
      <c r="DM4" s="24">
        <v>65.36</v>
      </c>
      <c r="DN4" s="24" t="s">
        <v>169</v>
      </c>
      <c r="DO4" s="24" t="s">
        <v>433</v>
      </c>
      <c r="DP4" s="24">
        <v>65.36</v>
      </c>
      <c r="DQ4" s="24" t="s">
        <v>169</v>
      </c>
      <c r="DR4" s="24" t="s">
        <v>433</v>
      </c>
      <c r="DS4" s="24">
        <v>65.36</v>
      </c>
      <c r="DT4" s="24" t="s">
        <v>169</v>
      </c>
      <c r="DU4" s="24" t="s">
        <v>433</v>
      </c>
      <c r="DV4" s="24">
        <v>65.36</v>
      </c>
      <c r="DW4" s="24" t="s">
        <v>169</v>
      </c>
      <c r="DX4" s="24" t="s">
        <v>433</v>
      </c>
      <c r="DY4" s="24">
        <v>65.36</v>
      </c>
      <c r="DZ4" s="24" t="s">
        <v>431</v>
      </c>
      <c r="EA4" s="24" t="s">
        <v>206</v>
      </c>
    </row>
    <row r="5" spans="1:131" s="24" customFormat="1" x14ac:dyDescent="0.25">
      <c r="A5" s="24" t="s">
        <v>412</v>
      </c>
      <c r="B5" s="24" t="s">
        <v>412</v>
      </c>
      <c r="C5" s="24" t="s">
        <v>413</v>
      </c>
      <c r="D5" s="24" t="s">
        <v>407</v>
      </c>
      <c r="E5" s="24" t="s">
        <v>17</v>
      </c>
      <c r="F5" s="24" t="s">
        <v>19</v>
      </c>
      <c r="G5" s="24" t="s">
        <v>427</v>
      </c>
      <c r="H5" s="24">
        <v>99999</v>
      </c>
      <c r="I5" s="24" t="s">
        <v>257</v>
      </c>
      <c r="J5" s="24" t="s">
        <v>428</v>
      </c>
      <c r="K5" s="24" t="s">
        <v>429</v>
      </c>
      <c r="L5" s="88">
        <v>40</v>
      </c>
      <c r="M5" s="92" t="s">
        <v>431</v>
      </c>
      <c r="N5" s="24" t="s">
        <v>428</v>
      </c>
      <c r="O5" s="24" t="s">
        <v>429</v>
      </c>
      <c r="P5" s="88">
        <v>40</v>
      </c>
      <c r="Q5" s="92" t="s">
        <v>431</v>
      </c>
      <c r="R5" s="24" t="s">
        <v>428</v>
      </c>
      <c r="S5" s="24" t="s">
        <v>429</v>
      </c>
      <c r="T5" s="88" t="s">
        <v>430</v>
      </c>
      <c r="U5" s="92" t="s">
        <v>431</v>
      </c>
      <c r="V5" s="24" t="s">
        <v>428</v>
      </c>
      <c r="W5" s="24" t="s">
        <v>429</v>
      </c>
      <c r="X5" s="81" t="s">
        <v>443</v>
      </c>
      <c r="Y5" s="92" t="s">
        <v>431</v>
      </c>
      <c r="Z5" s="24" t="s">
        <v>428</v>
      </c>
      <c r="AA5" s="24" t="s">
        <v>429</v>
      </c>
      <c r="AB5" s="81" t="s">
        <v>443</v>
      </c>
      <c r="AC5" s="92" t="s">
        <v>431</v>
      </c>
      <c r="AD5" s="24" t="s">
        <v>428</v>
      </c>
      <c r="AE5" s="24" t="s">
        <v>433</v>
      </c>
      <c r="AF5" s="88" t="s">
        <v>199</v>
      </c>
      <c r="AG5" s="92" t="s">
        <v>431</v>
      </c>
      <c r="AH5" s="24" t="s">
        <v>428</v>
      </c>
      <c r="AI5" s="24" t="s">
        <v>429</v>
      </c>
      <c r="AJ5" s="88" t="s">
        <v>430</v>
      </c>
      <c r="AK5" s="92" t="s">
        <v>431</v>
      </c>
      <c r="AL5" s="24" t="s">
        <v>169</v>
      </c>
      <c r="AM5" s="24" t="s">
        <v>433</v>
      </c>
      <c r="AN5" s="88">
        <v>25</v>
      </c>
      <c r="AO5" s="92" t="s">
        <v>431</v>
      </c>
      <c r="AP5" s="24" t="s">
        <v>169</v>
      </c>
      <c r="AQ5" s="24" t="s">
        <v>433</v>
      </c>
      <c r="AR5" s="24">
        <v>25</v>
      </c>
      <c r="AS5" s="92" t="s">
        <v>431</v>
      </c>
      <c r="AT5" s="24" t="s">
        <v>169</v>
      </c>
      <c r="AU5" s="24" t="s">
        <v>433</v>
      </c>
      <c r="AV5" s="24">
        <v>25</v>
      </c>
      <c r="AW5" s="92" t="s">
        <v>431</v>
      </c>
      <c r="AX5" s="24" t="s">
        <v>169</v>
      </c>
      <c r="AY5" s="24" t="s">
        <v>433</v>
      </c>
      <c r="AZ5" s="92">
        <v>25</v>
      </c>
      <c r="BA5" s="92" t="s">
        <v>431</v>
      </c>
      <c r="BB5" s="24" t="s">
        <v>169</v>
      </c>
      <c r="BC5" s="24" t="s">
        <v>433</v>
      </c>
      <c r="BD5" s="92">
        <v>25</v>
      </c>
      <c r="BE5" s="92" t="s">
        <v>431</v>
      </c>
      <c r="BF5" s="24" t="s">
        <v>169</v>
      </c>
      <c r="BG5" s="24" t="s">
        <v>433</v>
      </c>
      <c r="BH5" s="93" t="s">
        <v>434</v>
      </c>
      <c r="BI5" s="92" t="s">
        <v>431</v>
      </c>
      <c r="BJ5" s="24" t="s">
        <v>169</v>
      </c>
      <c r="BK5" s="24" t="s">
        <v>433</v>
      </c>
      <c r="BL5" s="93" t="s">
        <v>434</v>
      </c>
      <c r="BM5" s="92" t="s">
        <v>431</v>
      </c>
      <c r="BN5" s="24" t="s">
        <v>169</v>
      </c>
      <c r="BO5" s="24" t="s">
        <v>433</v>
      </c>
      <c r="BP5" s="57" t="s">
        <v>434</v>
      </c>
      <c r="BQ5" s="24" t="s">
        <v>431</v>
      </c>
      <c r="BR5" s="24" t="s">
        <v>428</v>
      </c>
      <c r="BS5" s="24" t="s">
        <v>433</v>
      </c>
      <c r="BT5" s="57" t="s">
        <v>199</v>
      </c>
      <c r="BU5" s="92"/>
      <c r="BV5" s="24" t="s">
        <v>428</v>
      </c>
      <c r="BW5" s="24" t="s">
        <v>433</v>
      </c>
      <c r="BX5" s="57" t="s">
        <v>199</v>
      </c>
      <c r="BY5" s="92"/>
      <c r="BZ5" s="24" t="s">
        <v>428</v>
      </c>
      <c r="CA5" s="24" t="s">
        <v>433</v>
      </c>
      <c r="CB5" s="57" t="s">
        <v>199</v>
      </c>
      <c r="CD5" s="24" t="s">
        <v>428</v>
      </c>
      <c r="CE5" s="24" t="s">
        <v>433</v>
      </c>
      <c r="CF5" s="57" t="s">
        <v>199</v>
      </c>
      <c r="CH5" s="24" t="s">
        <v>428</v>
      </c>
      <c r="CI5" s="24" t="s">
        <v>433</v>
      </c>
      <c r="CJ5" s="57" t="s">
        <v>199</v>
      </c>
      <c r="CL5" s="24" t="s">
        <v>169</v>
      </c>
      <c r="CM5" s="24" t="s">
        <v>433</v>
      </c>
      <c r="CN5" s="24" t="s">
        <v>199</v>
      </c>
      <c r="CP5" s="24" t="s">
        <v>169</v>
      </c>
      <c r="CQ5" s="24" t="s">
        <v>433</v>
      </c>
      <c r="CR5" s="81" t="s">
        <v>199</v>
      </c>
      <c r="CT5" s="24" t="s">
        <v>283</v>
      </c>
      <c r="CU5" s="24" t="s">
        <v>283</v>
      </c>
      <c r="CV5" s="24" t="s">
        <v>169</v>
      </c>
      <c r="CW5" s="24" t="s">
        <v>433</v>
      </c>
      <c r="CX5" s="24" t="s">
        <v>199</v>
      </c>
      <c r="CY5" s="24" t="s">
        <v>169</v>
      </c>
      <c r="CZ5" s="24" t="s">
        <v>433</v>
      </c>
      <c r="DA5" s="24" t="s">
        <v>199</v>
      </c>
      <c r="DB5" s="24" t="s">
        <v>169</v>
      </c>
      <c r="DC5" s="24" t="s">
        <v>433</v>
      </c>
      <c r="DD5" s="24" t="s">
        <v>199</v>
      </c>
      <c r="DE5" s="24" t="s">
        <v>169</v>
      </c>
      <c r="DF5" s="24" t="s">
        <v>433</v>
      </c>
      <c r="DG5" s="24" t="s">
        <v>199</v>
      </c>
      <c r="DH5" s="24" t="s">
        <v>169</v>
      </c>
      <c r="DI5" s="24" t="s">
        <v>433</v>
      </c>
      <c r="DJ5" s="24" t="s">
        <v>199</v>
      </c>
      <c r="DK5" s="24" t="s">
        <v>169</v>
      </c>
      <c r="DL5" s="24" t="s">
        <v>433</v>
      </c>
      <c r="DM5" s="24" t="s">
        <v>199</v>
      </c>
      <c r="DN5" s="24" t="s">
        <v>169</v>
      </c>
      <c r="DO5" s="24" t="s">
        <v>433</v>
      </c>
      <c r="DP5" s="24" t="s">
        <v>199</v>
      </c>
      <c r="DQ5" s="24" t="s">
        <v>169</v>
      </c>
      <c r="DR5" s="24" t="s">
        <v>433</v>
      </c>
      <c r="DS5" s="24" t="s">
        <v>199</v>
      </c>
      <c r="DT5" s="24" t="s">
        <v>169</v>
      </c>
      <c r="DU5" s="24" t="s">
        <v>433</v>
      </c>
      <c r="DV5" s="24" t="s">
        <v>199</v>
      </c>
      <c r="DW5" s="24" t="s">
        <v>169</v>
      </c>
      <c r="DX5" s="24" t="s">
        <v>433</v>
      </c>
      <c r="DY5" s="24" t="s">
        <v>199</v>
      </c>
      <c r="DZ5" s="24" t="s">
        <v>431</v>
      </c>
      <c r="EA5" s="24" t="s">
        <v>453</v>
      </c>
    </row>
    <row r="6" spans="1:131" s="24" customFormat="1" x14ac:dyDescent="0.25">
      <c r="A6" s="24" t="s">
        <v>414</v>
      </c>
      <c r="B6" s="24" t="s">
        <v>414</v>
      </c>
      <c r="C6" s="24" t="s">
        <v>415</v>
      </c>
      <c r="D6" s="24" t="s">
        <v>407</v>
      </c>
      <c r="E6" s="24" t="s">
        <v>17</v>
      </c>
      <c r="F6" s="24" t="s">
        <v>19</v>
      </c>
      <c r="G6" s="24" t="s">
        <v>427</v>
      </c>
      <c r="H6" s="24">
        <v>99999</v>
      </c>
      <c r="I6" s="24" t="s">
        <v>256</v>
      </c>
      <c r="J6" s="24" t="s">
        <v>428</v>
      </c>
      <c r="K6" s="24" t="s">
        <v>429</v>
      </c>
      <c r="L6" s="88" t="s">
        <v>430</v>
      </c>
      <c r="M6" s="92" t="s">
        <v>431</v>
      </c>
      <c r="N6" s="24" t="s">
        <v>428</v>
      </c>
      <c r="O6" s="24" t="s">
        <v>429</v>
      </c>
      <c r="P6" s="88" t="s">
        <v>430</v>
      </c>
      <c r="Q6" s="92" t="s">
        <v>431</v>
      </c>
      <c r="R6" s="24" t="s">
        <v>428</v>
      </c>
      <c r="S6" s="24" t="s">
        <v>429</v>
      </c>
      <c r="T6" s="88" t="s">
        <v>437</v>
      </c>
      <c r="U6" s="92" t="s">
        <v>431</v>
      </c>
      <c r="V6" s="24" t="s">
        <v>428</v>
      </c>
      <c r="W6" s="24" t="s">
        <v>429</v>
      </c>
      <c r="X6" s="81" t="s">
        <v>438</v>
      </c>
      <c r="Y6" s="92" t="s">
        <v>431</v>
      </c>
      <c r="Z6" s="24" t="s">
        <v>428</v>
      </c>
      <c r="AA6" s="24" t="s">
        <v>429</v>
      </c>
      <c r="AB6" s="81" t="s">
        <v>438</v>
      </c>
      <c r="AC6" s="92" t="s">
        <v>431</v>
      </c>
      <c r="AD6" s="24" t="s">
        <v>428</v>
      </c>
      <c r="AE6" s="24" t="s">
        <v>433</v>
      </c>
      <c r="AF6" s="88" t="s">
        <v>444</v>
      </c>
      <c r="AG6" s="92" t="s">
        <v>431</v>
      </c>
      <c r="AH6" s="24" t="s">
        <v>428</v>
      </c>
      <c r="AI6" s="24" t="s">
        <v>429</v>
      </c>
      <c r="AJ6" s="88" t="s">
        <v>440</v>
      </c>
      <c r="AK6" s="92" t="s">
        <v>431</v>
      </c>
      <c r="AL6" s="24" t="s">
        <v>169</v>
      </c>
      <c r="AM6" s="24" t="s">
        <v>433</v>
      </c>
      <c r="AN6" s="88">
        <v>25</v>
      </c>
      <c r="AO6" s="92" t="s">
        <v>431</v>
      </c>
      <c r="AP6" s="24" t="s">
        <v>169</v>
      </c>
      <c r="AQ6" s="24" t="s">
        <v>433</v>
      </c>
      <c r="AR6" s="24">
        <v>25</v>
      </c>
      <c r="AS6" s="92" t="s">
        <v>431</v>
      </c>
      <c r="AT6" s="24" t="s">
        <v>169</v>
      </c>
      <c r="AU6" s="24" t="s">
        <v>433</v>
      </c>
      <c r="AV6" s="24">
        <v>25</v>
      </c>
      <c r="AW6" s="92" t="s">
        <v>431</v>
      </c>
      <c r="AX6" s="24" t="s">
        <v>169</v>
      </c>
      <c r="AY6" s="24" t="s">
        <v>433</v>
      </c>
      <c r="AZ6" s="92">
        <v>25</v>
      </c>
      <c r="BA6" s="92" t="s">
        <v>431</v>
      </c>
      <c r="BB6" s="24" t="s">
        <v>169</v>
      </c>
      <c r="BC6" s="24" t="s">
        <v>433</v>
      </c>
      <c r="BD6" s="92">
        <v>25</v>
      </c>
      <c r="BE6" s="92" t="s">
        <v>431</v>
      </c>
      <c r="BF6" s="24" t="s">
        <v>169</v>
      </c>
      <c r="BG6" s="24" t="s">
        <v>433</v>
      </c>
      <c r="BH6" s="93" t="s">
        <v>434</v>
      </c>
      <c r="BI6" s="92" t="s">
        <v>431</v>
      </c>
      <c r="BJ6" s="24" t="s">
        <v>169</v>
      </c>
      <c r="BK6" s="24" t="s">
        <v>433</v>
      </c>
      <c r="BL6" s="93" t="s">
        <v>434</v>
      </c>
      <c r="BM6" s="92" t="s">
        <v>431</v>
      </c>
      <c r="BN6" s="24" t="s">
        <v>169</v>
      </c>
      <c r="BO6" s="24" t="s">
        <v>433</v>
      </c>
      <c r="BP6" s="57" t="s">
        <v>434</v>
      </c>
      <c r="BQ6" s="24" t="s">
        <v>431</v>
      </c>
      <c r="BR6" s="24" t="s">
        <v>428</v>
      </c>
      <c r="BS6" s="24" t="s">
        <v>433</v>
      </c>
      <c r="BT6" s="57" t="s">
        <v>445</v>
      </c>
      <c r="BU6" s="92" t="s">
        <v>431</v>
      </c>
      <c r="BV6" s="24" t="s">
        <v>428</v>
      </c>
      <c r="BW6" s="24" t="s">
        <v>433</v>
      </c>
      <c r="BX6" s="57" t="s">
        <v>445</v>
      </c>
      <c r="BY6" s="92" t="s">
        <v>431</v>
      </c>
      <c r="BZ6" s="24" t="s">
        <v>428</v>
      </c>
      <c r="CA6" s="24" t="s">
        <v>433</v>
      </c>
      <c r="CB6" s="57" t="s">
        <v>445</v>
      </c>
      <c r="CC6" s="24" t="s">
        <v>431</v>
      </c>
      <c r="CD6" s="24" t="s">
        <v>428</v>
      </c>
      <c r="CE6" s="24" t="s">
        <v>433</v>
      </c>
      <c r="CF6" s="57" t="s">
        <v>445</v>
      </c>
      <c r="CG6" s="24" t="s">
        <v>431</v>
      </c>
      <c r="CH6" s="24" t="s">
        <v>428</v>
      </c>
      <c r="CI6" s="24" t="s">
        <v>433</v>
      </c>
      <c r="CJ6" s="57" t="s">
        <v>445</v>
      </c>
      <c r="CK6" s="24" t="s">
        <v>431</v>
      </c>
      <c r="CL6" s="24" t="s">
        <v>169</v>
      </c>
      <c r="CM6" s="24" t="s">
        <v>433</v>
      </c>
      <c r="CN6" s="24">
        <v>99.05</v>
      </c>
      <c r="CO6" s="24" t="s">
        <v>431</v>
      </c>
      <c r="CP6" s="24" t="s">
        <v>169</v>
      </c>
      <c r="CQ6" s="24" t="s">
        <v>433</v>
      </c>
      <c r="CR6" s="81">
        <v>99.05</v>
      </c>
      <c r="CS6" s="24" t="s">
        <v>431</v>
      </c>
      <c r="CT6" s="24" t="s">
        <v>436</v>
      </c>
      <c r="CU6" s="24" t="s">
        <v>283</v>
      </c>
      <c r="CV6" s="24" t="s">
        <v>169</v>
      </c>
      <c r="CW6" s="24" t="s">
        <v>433</v>
      </c>
      <c r="CX6" s="24">
        <v>102.6</v>
      </c>
      <c r="CY6" s="24" t="s">
        <v>169</v>
      </c>
      <c r="CZ6" s="24" t="s">
        <v>433</v>
      </c>
      <c r="DA6" s="24">
        <v>99.05</v>
      </c>
      <c r="DB6" s="24" t="s">
        <v>169</v>
      </c>
      <c r="DC6" s="24" t="s">
        <v>433</v>
      </c>
      <c r="DD6" s="24">
        <v>102.6</v>
      </c>
      <c r="DE6" s="24" t="s">
        <v>169</v>
      </c>
      <c r="DF6" s="24" t="s">
        <v>433</v>
      </c>
      <c r="DG6" s="24">
        <v>102.6</v>
      </c>
      <c r="DH6" s="24" t="s">
        <v>169</v>
      </c>
      <c r="DI6" s="24" t="s">
        <v>433</v>
      </c>
      <c r="DJ6" s="24">
        <v>102.6</v>
      </c>
      <c r="DK6" s="24" t="s">
        <v>169</v>
      </c>
      <c r="DL6" s="24" t="s">
        <v>433</v>
      </c>
      <c r="DM6" s="24">
        <v>102.6</v>
      </c>
      <c r="DN6" s="24" t="s">
        <v>169</v>
      </c>
      <c r="DO6" s="24" t="s">
        <v>433</v>
      </c>
      <c r="DP6" s="24">
        <v>102.6</v>
      </c>
      <c r="DQ6" s="24" t="s">
        <v>169</v>
      </c>
      <c r="DR6" s="24" t="s">
        <v>433</v>
      </c>
      <c r="DS6" s="24">
        <v>102.6</v>
      </c>
      <c r="DT6" s="24" t="s">
        <v>169</v>
      </c>
      <c r="DU6" s="24" t="s">
        <v>433</v>
      </c>
      <c r="DV6" s="24">
        <v>102.6</v>
      </c>
      <c r="DW6" s="24" t="s">
        <v>169</v>
      </c>
      <c r="DX6" s="24" t="s">
        <v>433</v>
      </c>
      <c r="DY6" s="24">
        <v>102.6</v>
      </c>
      <c r="DZ6" s="24" t="s">
        <v>431</v>
      </c>
      <c r="EA6" s="24" t="s">
        <v>454</v>
      </c>
    </row>
    <row r="7" spans="1:131" s="24" customFormat="1" x14ac:dyDescent="0.25">
      <c r="A7" s="24" t="s">
        <v>417</v>
      </c>
      <c r="B7" s="24" t="s">
        <v>417</v>
      </c>
      <c r="C7" s="24" t="s">
        <v>418</v>
      </c>
      <c r="D7" s="24" t="s">
        <v>407</v>
      </c>
      <c r="E7" s="24" t="s">
        <v>17</v>
      </c>
      <c r="F7" s="24" t="s">
        <v>19</v>
      </c>
      <c r="G7" s="24" t="s">
        <v>427</v>
      </c>
      <c r="H7" s="24">
        <v>99999</v>
      </c>
      <c r="I7" s="24" t="s">
        <v>257</v>
      </c>
      <c r="J7" s="24" t="s">
        <v>428</v>
      </c>
      <c r="K7" s="24" t="s">
        <v>429</v>
      </c>
      <c r="L7" s="88">
        <v>75</v>
      </c>
      <c r="M7" s="92" t="s">
        <v>431</v>
      </c>
      <c r="N7" s="24" t="s">
        <v>428</v>
      </c>
      <c r="O7" s="24" t="s">
        <v>429</v>
      </c>
      <c r="P7" s="88">
        <v>75</v>
      </c>
      <c r="Q7" s="92" t="s">
        <v>431</v>
      </c>
      <c r="R7" s="24" t="s">
        <v>428</v>
      </c>
      <c r="S7" s="24" t="s">
        <v>429</v>
      </c>
      <c r="T7" s="88">
        <v>5</v>
      </c>
      <c r="U7" s="92" t="s">
        <v>431</v>
      </c>
      <c r="V7" s="24" t="s">
        <v>428</v>
      </c>
      <c r="W7" s="24" t="s">
        <v>429</v>
      </c>
      <c r="X7" s="81" t="s">
        <v>432</v>
      </c>
      <c r="Y7" s="92" t="s">
        <v>431</v>
      </c>
      <c r="Z7" s="24" t="s">
        <v>428</v>
      </c>
      <c r="AA7" s="24" t="s">
        <v>429</v>
      </c>
      <c r="AB7" s="81" t="s">
        <v>432</v>
      </c>
      <c r="AC7" s="92" t="s">
        <v>431</v>
      </c>
      <c r="AD7" s="24" t="s">
        <v>428</v>
      </c>
      <c r="AE7" s="24" t="s">
        <v>433</v>
      </c>
      <c r="AF7" s="88" t="s">
        <v>444</v>
      </c>
      <c r="AG7" s="92" t="s">
        <v>431</v>
      </c>
      <c r="AH7" s="24" t="s">
        <v>428</v>
      </c>
      <c r="AI7" s="24" t="s">
        <v>429</v>
      </c>
      <c r="AJ7" s="88" t="s">
        <v>430</v>
      </c>
      <c r="AK7" s="92" t="s">
        <v>431</v>
      </c>
      <c r="AL7" s="24" t="s">
        <v>169</v>
      </c>
      <c r="AM7" s="24" t="s">
        <v>433</v>
      </c>
      <c r="AN7" s="88">
        <v>65</v>
      </c>
      <c r="AO7" s="92" t="s">
        <v>431</v>
      </c>
      <c r="AP7" s="24" t="s">
        <v>169</v>
      </c>
      <c r="AQ7" s="24" t="s">
        <v>433</v>
      </c>
      <c r="AR7" s="24">
        <v>65</v>
      </c>
      <c r="AS7" s="92" t="s">
        <v>431</v>
      </c>
      <c r="AT7" s="24" t="s">
        <v>169</v>
      </c>
      <c r="AU7" s="24" t="s">
        <v>433</v>
      </c>
      <c r="AV7" s="24">
        <v>65</v>
      </c>
      <c r="AW7" s="92" t="s">
        <v>431</v>
      </c>
      <c r="AX7" s="24" t="s">
        <v>169</v>
      </c>
      <c r="AY7" s="24" t="s">
        <v>433</v>
      </c>
      <c r="AZ7" s="92">
        <v>65</v>
      </c>
      <c r="BA7" s="92" t="s">
        <v>431</v>
      </c>
      <c r="BB7" s="24" t="s">
        <v>169</v>
      </c>
      <c r="BC7" s="24" t="s">
        <v>433</v>
      </c>
      <c r="BD7" s="92">
        <v>65</v>
      </c>
      <c r="BE7" s="92" t="s">
        <v>431</v>
      </c>
      <c r="BF7" s="24" t="s">
        <v>169</v>
      </c>
      <c r="BG7" s="24" t="s">
        <v>433</v>
      </c>
      <c r="BH7" s="93" t="s">
        <v>441</v>
      </c>
      <c r="BI7" s="92" t="s">
        <v>431</v>
      </c>
      <c r="BJ7" s="24" t="s">
        <v>169</v>
      </c>
      <c r="BK7" s="24" t="s">
        <v>433</v>
      </c>
      <c r="BL7" s="93" t="s">
        <v>441</v>
      </c>
      <c r="BM7" s="92" t="s">
        <v>431</v>
      </c>
      <c r="BN7" s="24" t="s">
        <v>169</v>
      </c>
      <c r="BO7" s="24" t="s">
        <v>433</v>
      </c>
      <c r="BP7" s="57" t="s">
        <v>441</v>
      </c>
      <c r="BQ7" s="24" t="s">
        <v>431</v>
      </c>
      <c r="BR7" s="24" t="s">
        <v>169</v>
      </c>
      <c r="BS7" s="24" t="s">
        <v>433</v>
      </c>
      <c r="BT7" s="57" t="s">
        <v>199</v>
      </c>
      <c r="BU7" s="92"/>
      <c r="BV7" s="24" t="s">
        <v>428</v>
      </c>
      <c r="BW7" s="24" t="s">
        <v>433</v>
      </c>
      <c r="BX7" s="57" t="s">
        <v>199</v>
      </c>
      <c r="BY7" s="92"/>
      <c r="BZ7" s="24" t="s">
        <v>428</v>
      </c>
      <c r="CA7" s="24" t="s">
        <v>433</v>
      </c>
      <c r="CB7" s="57" t="s">
        <v>199</v>
      </c>
      <c r="CD7" s="24" t="s">
        <v>428</v>
      </c>
      <c r="CE7" s="24" t="s">
        <v>433</v>
      </c>
      <c r="CF7" s="57" t="s">
        <v>199</v>
      </c>
      <c r="CH7" s="24" t="s">
        <v>428</v>
      </c>
      <c r="CI7" s="24" t="s">
        <v>433</v>
      </c>
      <c r="CJ7" s="57" t="s">
        <v>199</v>
      </c>
      <c r="CL7" s="24" t="s">
        <v>169</v>
      </c>
      <c r="CM7" s="24" t="s">
        <v>433</v>
      </c>
      <c r="CN7" s="24" t="s">
        <v>199</v>
      </c>
      <c r="CP7" s="24" t="s">
        <v>169</v>
      </c>
      <c r="CQ7" s="24" t="s">
        <v>433</v>
      </c>
      <c r="CR7" s="81" t="s">
        <v>199</v>
      </c>
      <c r="CT7" s="24" t="s">
        <v>283</v>
      </c>
      <c r="CU7" s="24" t="s">
        <v>283</v>
      </c>
      <c r="CV7" s="24" t="s">
        <v>169</v>
      </c>
      <c r="CW7" s="24" t="s">
        <v>433</v>
      </c>
      <c r="CX7" s="24" t="s">
        <v>199</v>
      </c>
      <c r="CY7" s="24" t="s">
        <v>169</v>
      </c>
      <c r="CZ7" s="24" t="s">
        <v>433</v>
      </c>
      <c r="DA7" s="24" t="s">
        <v>199</v>
      </c>
      <c r="DB7" s="24" t="s">
        <v>169</v>
      </c>
      <c r="DC7" s="24" t="s">
        <v>433</v>
      </c>
      <c r="DD7" s="24" t="s">
        <v>199</v>
      </c>
      <c r="DE7" s="24" t="s">
        <v>169</v>
      </c>
      <c r="DF7" s="24" t="s">
        <v>433</v>
      </c>
      <c r="DG7" s="24" t="s">
        <v>199</v>
      </c>
      <c r="DH7" s="24" t="s">
        <v>169</v>
      </c>
      <c r="DI7" s="24" t="s">
        <v>433</v>
      </c>
      <c r="DJ7" s="24" t="s">
        <v>199</v>
      </c>
      <c r="DK7" s="24" t="s">
        <v>169</v>
      </c>
      <c r="DL7" s="24" t="s">
        <v>433</v>
      </c>
      <c r="DM7" s="24" t="s">
        <v>199</v>
      </c>
      <c r="DN7" s="24" t="s">
        <v>169</v>
      </c>
      <c r="DO7" s="24" t="s">
        <v>433</v>
      </c>
      <c r="DP7" s="24" t="s">
        <v>199</v>
      </c>
      <c r="DQ7" s="24" t="s">
        <v>169</v>
      </c>
      <c r="DR7" s="24" t="s">
        <v>433</v>
      </c>
      <c r="DS7" s="24" t="s">
        <v>199</v>
      </c>
      <c r="DT7" s="24" t="s">
        <v>169</v>
      </c>
      <c r="DU7" s="24" t="s">
        <v>433</v>
      </c>
      <c r="DV7" s="24" t="s">
        <v>199</v>
      </c>
      <c r="DW7" s="24" t="s">
        <v>169</v>
      </c>
      <c r="DX7" s="24" t="s">
        <v>433</v>
      </c>
      <c r="DY7" s="24" t="s">
        <v>199</v>
      </c>
      <c r="DZ7" s="24" t="s">
        <v>431</v>
      </c>
      <c r="EA7" s="24" t="s">
        <v>453</v>
      </c>
    </row>
    <row r="8" spans="1:131" s="24" customFormat="1" x14ac:dyDescent="0.25">
      <c r="A8" s="24" t="s">
        <v>419</v>
      </c>
      <c r="B8" s="24" t="s">
        <v>419</v>
      </c>
      <c r="C8" s="24" t="s">
        <v>420</v>
      </c>
      <c r="D8" s="24" t="s">
        <v>407</v>
      </c>
      <c r="E8" s="24" t="s">
        <v>17</v>
      </c>
      <c r="F8" s="24" t="s">
        <v>19</v>
      </c>
      <c r="G8" s="24" t="s">
        <v>427</v>
      </c>
      <c r="H8" s="24">
        <v>99999</v>
      </c>
      <c r="I8" s="24" t="s">
        <v>283</v>
      </c>
      <c r="J8" s="24" t="s">
        <v>428</v>
      </c>
      <c r="K8" s="24" t="s">
        <v>429</v>
      </c>
      <c r="L8" s="88" t="s">
        <v>446</v>
      </c>
      <c r="M8" s="92" t="s">
        <v>431</v>
      </c>
      <c r="N8" s="24" t="s">
        <v>428</v>
      </c>
      <c r="O8" s="24" t="s">
        <v>429</v>
      </c>
      <c r="P8" s="88" t="s">
        <v>446</v>
      </c>
      <c r="Q8" s="92" t="s">
        <v>431</v>
      </c>
      <c r="R8" s="24" t="s">
        <v>428</v>
      </c>
      <c r="S8" s="24" t="s">
        <v>429</v>
      </c>
      <c r="T8" s="88" t="s">
        <v>447</v>
      </c>
      <c r="U8" s="92" t="s">
        <v>431</v>
      </c>
      <c r="V8" s="24" t="s">
        <v>428</v>
      </c>
      <c r="W8" s="24" t="s">
        <v>429</v>
      </c>
      <c r="X8" s="81" t="s">
        <v>439</v>
      </c>
      <c r="Y8" s="92" t="s">
        <v>431</v>
      </c>
      <c r="Z8" s="24" t="s">
        <v>428</v>
      </c>
      <c r="AA8" s="24" t="s">
        <v>429</v>
      </c>
      <c r="AB8" s="81" t="s">
        <v>439</v>
      </c>
      <c r="AC8" s="92" t="s">
        <v>431</v>
      </c>
      <c r="AD8" s="24" t="s">
        <v>428</v>
      </c>
      <c r="AE8" s="24" t="s">
        <v>433</v>
      </c>
      <c r="AF8" s="88" t="s">
        <v>439</v>
      </c>
      <c r="AG8" s="92" t="s">
        <v>431</v>
      </c>
      <c r="AH8" s="24" t="s">
        <v>428</v>
      </c>
      <c r="AI8" s="24" t="s">
        <v>429</v>
      </c>
      <c r="AJ8" s="88" t="s">
        <v>446</v>
      </c>
      <c r="AK8" s="92" t="s">
        <v>431</v>
      </c>
      <c r="AL8" s="24" t="s">
        <v>169</v>
      </c>
      <c r="AM8" s="24" t="s">
        <v>433</v>
      </c>
      <c r="AN8" s="88">
        <v>65</v>
      </c>
      <c r="AO8" s="92" t="s">
        <v>431</v>
      </c>
      <c r="AP8" s="24" t="s">
        <v>169</v>
      </c>
      <c r="AQ8" s="24" t="s">
        <v>433</v>
      </c>
      <c r="AR8" s="24">
        <v>65</v>
      </c>
      <c r="AS8" s="92" t="s">
        <v>431</v>
      </c>
      <c r="AT8" s="24" t="s">
        <v>169</v>
      </c>
      <c r="AU8" s="24" t="s">
        <v>433</v>
      </c>
      <c r="AV8" s="24">
        <v>65</v>
      </c>
      <c r="AW8" s="92" t="s">
        <v>431</v>
      </c>
      <c r="AX8" s="24" t="s">
        <v>169</v>
      </c>
      <c r="AY8" s="24" t="s">
        <v>433</v>
      </c>
      <c r="AZ8" s="92">
        <v>65</v>
      </c>
      <c r="BA8" s="92" t="s">
        <v>431</v>
      </c>
      <c r="BB8" s="24" t="s">
        <v>169</v>
      </c>
      <c r="BC8" s="24" t="s">
        <v>433</v>
      </c>
      <c r="BD8" s="92">
        <v>65</v>
      </c>
      <c r="BE8" s="92" t="s">
        <v>431</v>
      </c>
      <c r="BF8" s="24" t="s">
        <v>169</v>
      </c>
      <c r="BG8" s="24" t="s">
        <v>433</v>
      </c>
      <c r="BH8" s="93" t="s">
        <v>434</v>
      </c>
      <c r="BI8" s="92" t="s">
        <v>431</v>
      </c>
      <c r="BJ8" s="24" t="s">
        <v>169</v>
      </c>
      <c r="BK8" s="24" t="s">
        <v>433</v>
      </c>
      <c r="BL8" s="93" t="s">
        <v>434</v>
      </c>
      <c r="BM8" s="92" t="s">
        <v>431</v>
      </c>
      <c r="BN8" s="24" t="s">
        <v>169</v>
      </c>
      <c r="BO8" s="24" t="s">
        <v>433</v>
      </c>
      <c r="BP8" s="57" t="s">
        <v>434</v>
      </c>
      <c r="BQ8" s="24" t="s">
        <v>431</v>
      </c>
      <c r="BR8" s="24" t="s">
        <v>428</v>
      </c>
      <c r="BS8" s="24" t="s">
        <v>433</v>
      </c>
      <c r="BT8" s="57" t="s">
        <v>199</v>
      </c>
      <c r="BU8" s="92"/>
      <c r="BV8" s="24" t="s">
        <v>169</v>
      </c>
      <c r="BW8" s="24" t="s">
        <v>433</v>
      </c>
      <c r="BX8" s="57" t="s">
        <v>199</v>
      </c>
      <c r="BY8" s="92"/>
      <c r="BZ8" s="24" t="s">
        <v>169</v>
      </c>
      <c r="CA8" s="24" t="s">
        <v>433</v>
      </c>
      <c r="CB8" s="57" t="s">
        <v>199</v>
      </c>
      <c r="CD8" s="24" t="s">
        <v>169</v>
      </c>
      <c r="CE8" s="24" t="s">
        <v>433</v>
      </c>
      <c r="CF8" s="57" t="s">
        <v>199</v>
      </c>
      <c r="CH8" s="24" t="s">
        <v>169</v>
      </c>
      <c r="CI8" s="24" t="s">
        <v>433</v>
      </c>
      <c r="CJ8" s="57" t="s">
        <v>199</v>
      </c>
      <c r="CL8" s="24" t="s">
        <v>169</v>
      </c>
      <c r="CM8" s="24" t="s">
        <v>433</v>
      </c>
      <c r="CN8" s="24" t="s">
        <v>199</v>
      </c>
      <c r="CP8" s="24" t="s">
        <v>169</v>
      </c>
      <c r="CQ8" s="24" t="s">
        <v>433</v>
      </c>
      <c r="CR8" s="81" t="s">
        <v>199</v>
      </c>
      <c r="CT8" s="24" t="s">
        <v>448</v>
      </c>
      <c r="CU8" s="24" t="s">
        <v>283</v>
      </c>
      <c r="CV8" s="24" t="s">
        <v>169</v>
      </c>
      <c r="CW8" s="24" t="s">
        <v>433</v>
      </c>
      <c r="CX8" s="24" t="s">
        <v>199</v>
      </c>
      <c r="CY8" s="24" t="s">
        <v>169</v>
      </c>
      <c r="CZ8" s="24" t="s">
        <v>433</v>
      </c>
      <c r="DA8" s="24" t="s">
        <v>199</v>
      </c>
      <c r="DB8" s="24" t="s">
        <v>169</v>
      </c>
      <c r="DC8" s="24" t="s">
        <v>433</v>
      </c>
      <c r="DD8" s="24" t="s">
        <v>199</v>
      </c>
      <c r="DE8" s="24" t="s">
        <v>169</v>
      </c>
      <c r="DF8" s="24" t="s">
        <v>433</v>
      </c>
      <c r="DG8" s="24" t="s">
        <v>199</v>
      </c>
      <c r="DH8" s="24" t="s">
        <v>169</v>
      </c>
      <c r="DI8" s="24" t="s">
        <v>433</v>
      </c>
      <c r="DJ8" s="24" t="s">
        <v>199</v>
      </c>
      <c r="DK8" s="24" t="s">
        <v>169</v>
      </c>
      <c r="DL8" s="24" t="s">
        <v>433</v>
      </c>
      <c r="DM8" s="24" t="s">
        <v>199</v>
      </c>
      <c r="DN8" s="24" t="s">
        <v>169</v>
      </c>
      <c r="DO8" s="24" t="s">
        <v>433</v>
      </c>
      <c r="DP8" s="24" t="s">
        <v>199</v>
      </c>
      <c r="DQ8" s="24" t="s">
        <v>169</v>
      </c>
      <c r="DR8" s="24" t="s">
        <v>433</v>
      </c>
      <c r="DS8" s="24" t="s">
        <v>199</v>
      </c>
      <c r="DT8" s="24" t="s">
        <v>169</v>
      </c>
      <c r="DU8" s="24" t="s">
        <v>433</v>
      </c>
      <c r="DV8" s="24" t="s">
        <v>199</v>
      </c>
      <c r="DW8" s="24" t="s">
        <v>169</v>
      </c>
      <c r="DX8" s="24" t="s">
        <v>433</v>
      </c>
      <c r="DY8" s="24" t="s">
        <v>199</v>
      </c>
      <c r="DZ8" s="24" t="s">
        <v>431</v>
      </c>
      <c r="EA8" s="24" t="s">
        <v>205</v>
      </c>
    </row>
    <row r="9" spans="1:131" s="24" customFormat="1" x14ac:dyDescent="0.25">
      <c r="A9" s="24" t="s">
        <v>421</v>
      </c>
      <c r="B9" s="24" t="s">
        <v>421</v>
      </c>
      <c r="C9" s="24" t="s">
        <v>422</v>
      </c>
      <c r="D9" s="24" t="s">
        <v>407</v>
      </c>
      <c r="E9" s="24" t="s">
        <v>17</v>
      </c>
      <c r="F9" s="24" t="s">
        <v>19</v>
      </c>
      <c r="G9" s="24" t="s">
        <v>427</v>
      </c>
      <c r="H9" s="24">
        <v>99999</v>
      </c>
      <c r="I9" s="24" t="s">
        <v>256</v>
      </c>
      <c r="J9" s="24" t="s">
        <v>428</v>
      </c>
      <c r="K9" s="24" t="s">
        <v>429</v>
      </c>
      <c r="L9" s="88">
        <v>40</v>
      </c>
      <c r="M9" s="92" t="s">
        <v>431</v>
      </c>
      <c r="N9" s="24" t="s">
        <v>428</v>
      </c>
      <c r="O9" s="24" t="s">
        <v>429</v>
      </c>
      <c r="P9" s="88">
        <v>40</v>
      </c>
      <c r="Q9" s="92" t="s">
        <v>431</v>
      </c>
      <c r="R9" s="24" t="s">
        <v>428</v>
      </c>
      <c r="S9" s="24" t="s">
        <v>429</v>
      </c>
      <c r="T9" s="88" t="s">
        <v>430</v>
      </c>
      <c r="U9" s="92" t="s">
        <v>431</v>
      </c>
      <c r="V9" s="24" t="s">
        <v>428</v>
      </c>
      <c r="W9" s="24" t="s">
        <v>429</v>
      </c>
      <c r="X9" s="81" t="s">
        <v>443</v>
      </c>
      <c r="Y9" s="92" t="s">
        <v>431</v>
      </c>
      <c r="Z9" s="24" t="s">
        <v>428</v>
      </c>
      <c r="AA9" s="24" t="s">
        <v>429</v>
      </c>
      <c r="AB9" s="81" t="s">
        <v>443</v>
      </c>
      <c r="AC9" s="92" t="s">
        <v>431</v>
      </c>
      <c r="AD9" s="24" t="s">
        <v>428</v>
      </c>
      <c r="AE9" s="24" t="s">
        <v>433</v>
      </c>
      <c r="AF9" s="88">
        <v>45</v>
      </c>
      <c r="AG9" s="92" t="s">
        <v>431</v>
      </c>
      <c r="AH9" s="24" t="s">
        <v>428</v>
      </c>
      <c r="AI9" s="24" t="s">
        <v>429</v>
      </c>
      <c r="AJ9" s="88">
        <v>15</v>
      </c>
      <c r="AK9" s="92" t="s">
        <v>431</v>
      </c>
      <c r="AL9" s="24" t="s">
        <v>169</v>
      </c>
      <c r="AM9" s="24" t="s">
        <v>433</v>
      </c>
      <c r="AN9" s="88">
        <v>55</v>
      </c>
      <c r="AO9" s="92" t="s">
        <v>431</v>
      </c>
      <c r="AP9" s="24" t="s">
        <v>169</v>
      </c>
      <c r="AQ9" s="24" t="s">
        <v>433</v>
      </c>
      <c r="AR9" s="24">
        <v>55</v>
      </c>
      <c r="AS9" s="92" t="s">
        <v>431</v>
      </c>
      <c r="AT9" s="24" t="s">
        <v>169</v>
      </c>
      <c r="AU9" s="24" t="s">
        <v>433</v>
      </c>
      <c r="AV9" s="24">
        <v>55</v>
      </c>
      <c r="AW9" s="92" t="s">
        <v>431</v>
      </c>
      <c r="AX9" s="24" t="s">
        <v>169</v>
      </c>
      <c r="AY9" s="24" t="s">
        <v>433</v>
      </c>
      <c r="AZ9" s="92">
        <v>55</v>
      </c>
      <c r="BA9" s="92" t="s">
        <v>431</v>
      </c>
      <c r="BB9" s="24" t="s">
        <v>169</v>
      </c>
      <c r="BC9" s="24" t="s">
        <v>433</v>
      </c>
      <c r="BD9" s="92">
        <v>55</v>
      </c>
      <c r="BE9" s="92" t="s">
        <v>431</v>
      </c>
      <c r="BF9" s="24" t="s">
        <v>169</v>
      </c>
      <c r="BG9" s="24" t="s">
        <v>433</v>
      </c>
      <c r="BH9" s="93" t="s">
        <v>434</v>
      </c>
      <c r="BI9" s="92" t="s">
        <v>431</v>
      </c>
      <c r="BJ9" s="24" t="s">
        <v>169</v>
      </c>
      <c r="BK9" s="24" t="s">
        <v>433</v>
      </c>
      <c r="BL9" s="93" t="s">
        <v>434</v>
      </c>
      <c r="BM9" s="92" t="s">
        <v>431</v>
      </c>
      <c r="BN9" s="24" t="s">
        <v>169</v>
      </c>
      <c r="BO9" s="24" t="s">
        <v>433</v>
      </c>
      <c r="BP9" s="57" t="s">
        <v>434</v>
      </c>
      <c r="BQ9" s="24" t="s">
        <v>431</v>
      </c>
      <c r="BR9" s="24" t="s">
        <v>428</v>
      </c>
      <c r="BS9" s="24" t="s">
        <v>433</v>
      </c>
      <c r="BT9" s="57" t="s">
        <v>449</v>
      </c>
      <c r="BU9" s="92" t="s">
        <v>431</v>
      </c>
      <c r="BV9" s="24" t="s">
        <v>428</v>
      </c>
      <c r="BW9" s="24" t="s">
        <v>433</v>
      </c>
      <c r="BX9" s="57" t="s">
        <v>449</v>
      </c>
      <c r="BY9" s="92" t="s">
        <v>431</v>
      </c>
      <c r="BZ9" s="24" t="s">
        <v>428</v>
      </c>
      <c r="CA9" s="24" t="s">
        <v>433</v>
      </c>
      <c r="CB9" s="57" t="s">
        <v>449</v>
      </c>
      <c r="CC9" s="24" t="s">
        <v>431</v>
      </c>
      <c r="CD9" s="24" t="s">
        <v>428</v>
      </c>
      <c r="CE9" s="24" t="s">
        <v>433</v>
      </c>
      <c r="CF9" s="57" t="s">
        <v>449</v>
      </c>
      <c r="CG9" s="24" t="s">
        <v>431</v>
      </c>
      <c r="CH9" s="24" t="s">
        <v>428</v>
      </c>
      <c r="CI9" s="24" t="s">
        <v>433</v>
      </c>
      <c r="CJ9" s="57" t="s">
        <v>449</v>
      </c>
      <c r="CK9" s="24" t="s">
        <v>431</v>
      </c>
      <c r="CL9" s="24" t="s">
        <v>169</v>
      </c>
      <c r="CM9" s="24" t="s">
        <v>433</v>
      </c>
      <c r="CN9" s="24">
        <v>45.5</v>
      </c>
      <c r="CO9" s="24" t="s">
        <v>431</v>
      </c>
      <c r="CP9" s="24" t="s">
        <v>169</v>
      </c>
      <c r="CQ9" s="24" t="s">
        <v>433</v>
      </c>
      <c r="CR9" s="81">
        <v>45.5</v>
      </c>
      <c r="CS9" s="24" t="s">
        <v>431</v>
      </c>
      <c r="CT9" s="24" t="s">
        <v>283</v>
      </c>
      <c r="CU9" s="24" t="s">
        <v>283</v>
      </c>
      <c r="CV9" s="24" t="s">
        <v>169</v>
      </c>
      <c r="CW9" s="24" t="s">
        <v>433</v>
      </c>
      <c r="CX9" s="24">
        <v>98.36</v>
      </c>
      <c r="CY9" s="24" t="s">
        <v>169</v>
      </c>
      <c r="CZ9" s="24" t="s">
        <v>433</v>
      </c>
      <c r="DA9" s="24">
        <v>45.5</v>
      </c>
      <c r="DB9" s="24" t="s">
        <v>169</v>
      </c>
      <c r="DC9" s="24" t="s">
        <v>433</v>
      </c>
      <c r="DD9" s="24">
        <v>98.36</v>
      </c>
      <c r="DE9" s="24" t="s">
        <v>169</v>
      </c>
      <c r="DF9" s="24" t="s">
        <v>433</v>
      </c>
      <c r="DG9" s="24">
        <v>98.36</v>
      </c>
      <c r="DH9" s="24" t="s">
        <v>169</v>
      </c>
      <c r="DI9" s="24" t="s">
        <v>433</v>
      </c>
      <c r="DJ9" s="24">
        <v>98.36</v>
      </c>
      <c r="DK9" s="24" t="s">
        <v>169</v>
      </c>
      <c r="DL9" s="24" t="s">
        <v>433</v>
      </c>
      <c r="DM9" s="24">
        <v>98.36</v>
      </c>
      <c r="DN9" s="24" t="s">
        <v>169</v>
      </c>
      <c r="DO9" s="24" t="s">
        <v>433</v>
      </c>
      <c r="DP9" s="24">
        <v>98.36</v>
      </c>
      <c r="DQ9" s="24" t="s">
        <v>169</v>
      </c>
      <c r="DR9" s="24" t="s">
        <v>433</v>
      </c>
      <c r="DS9" s="24">
        <v>98.36</v>
      </c>
      <c r="DT9" s="24" t="s">
        <v>169</v>
      </c>
      <c r="DU9" s="24" t="s">
        <v>433</v>
      </c>
      <c r="DV9" s="24">
        <v>98.36</v>
      </c>
      <c r="DW9" s="24" t="s">
        <v>169</v>
      </c>
      <c r="DX9" s="24" t="s">
        <v>433</v>
      </c>
      <c r="DY9" s="24">
        <v>98.36</v>
      </c>
      <c r="DZ9" s="24" t="s">
        <v>431</v>
      </c>
      <c r="EA9" s="24" t="s">
        <v>204</v>
      </c>
    </row>
    <row r="10" spans="1:131" s="24" customFormat="1" x14ac:dyDescent="0.25">
      <c r="A10" s="24" t="s">
        <v>423</v>
      </c>
      <c r="B10" s="24" t="s">
        <v>423</v>
      </c>
      <c r="C10" s="24" t="s">
        <v>424</v>
      </c>
      <c r="D10" s="24" t="s">
        <v>407</v>
      </c>
      <c r="E10" s="24" t="s">
        <v>17</v>
      </c>
      <c r="F10" s="24" t="s">
        <v>19</v>
      </c>
      <c r="G10" s="24" t="s">
        <v>427</v>
      </c>
      <c r="H10" s="24">
        <v>99999</v>
      </c>
      <c r="I10" s="24" t="s">
        <v>256</v>
      </c>
      <c r="J10" s="24" t="s">
        <v>428</v>
      </c>
      <c r="K10" s="24" t="s">
        <v>429</v>
      </c>
      <c r="L10" s="88">
        <v>40</v>
      </c>
      <c r="M10" s="92" t="s">
        <v>431</v>
      </c>
      <c r="N10" s="24" t="s">
        <v>428</v>
      </c>
      <c r="O10" s="24" t="s">
        <v>429</v>
      </c>
      <c r="P10" s="88">
        <v>40</v>
      </c>
      <c r="Q10" s="92" t="s">
        <v>431</v>
      </c>
      <c r="R10" s="24" t="s">
        <v>428</v>
      </c>
      <c r="S10" s="24" t="s">
        <v>429</v>
      </c>
      <c r="T10" s="88">
        <v>50</v>
      </c>
      <c r="U10" s="92" t="s">
        <v>431</v>
      </c>
      <c r="V10" s="24" t="s">
        <v>428</v>
      </c>
      <c r="W10" s="24" t="s">
        <v>429</v>
      </c>
      <c r="X10" s="81" t="s">
        <v>443</v>
      </c>
      <c r="Y10" s="92" t="s">
        <v>431</v>
      </c>
      <c r="Z10" s="24" t="s">
        <v>428</v>
      </c>
      <c r="AA10" s="24" t="s">
        <v>429</v>
      </c>
      <c r="AB10" s="81" t="s">
        <v>443</v>
      </c>
      <c r="AC10" s="92" t="s">
        <v>431</v>
      </c>
      <c r="AD10" s="24" t="s">
        <v>428</v>
      </c>
      <c r="AE10" s="24" t="s">
        <v>433</v>
      </c>
      <c r="AF10" s="88" t="s">
        <v>444</v>
      </c>
      <c r="AG10" s="92" t="s">
        <v>431</v>
      </c>
      <c r="AH10" s="24" t="s">
        <v>428</v>
      </c>
      <c r="AI10" s="24" t="s">
        <v>429</v>
      </c>
      <c r="AJ10" s="88" t="s">
        <v>430</v>
      </c>
      <c r="AK10" s="92" t="s">
        <v>431</v>
      </c>
      <c r="AL10" s="24" t="s">
        <v>169</v>
      </c>
      <c r="AM10" s="24" t="s">
        <v>433</v>
      </c>
      <c r="AN10" s="88">
        <v>25</v>
      </c>
      <c r="AO10" s="92" t="s">
        <v>431</v>
      </c>
      <c r="AP10" s="24" t="s">
        <v>169</v>
      </c>
      <c r="AQ10" s="24" t="s">
        <v>433</v>
      </c>
      <c r="AR10" s="24">
        <v>25</v>
      </c>
      <c r="AS10" s="92" t="s">
        <v>431</v>
      </c>
      <c r="AT10" s="24" t="s">
        <v>169</v>
      </c>
      <c r="AU10" s="24" t="s">
        <v>433</v>
      </c>
      <c r="AV10" s="24">
        <v>25</v>
      </c>
      <c r="AW10" s="92" t="s">
        <v>431</v>
      </c>
      <c r="AX10" s="24" t="s">
        <v>169</v>
      </c>
      <c r="AY10" s="24" t="s">
        <v>433</v>
      </c>
      <c r="AZ10" s="92">
        <v>25</v>
      </c>
      <c r="BA10" s="92" t="s">
        <v>431</v>
      </c>
      <c r="BB10" s="24" t="s">
        <v>169</v>
      </c>
      <c r="BC10" s="24" t="s">
        <v>433</v>
      </c>
      <c r="BD10" s="92">
        <v>25</v>
      </c>
      <c r="BE10" s="92" t="s">
        <v>431</v>
      </c>
      <c r="BF10" s="24" t="s">
        <v>169</v>
      </c>
      <c r="BG10" s="24" t="s">
        <v>433</v>
      </c>
      <c r="BH10" s="93" t="s">
        <v>434</v>
      </c>
      <c r="BI10" s="92" t="s">
        <v>431</v>
      </c>
      <c r="BJ10" s="24" t="s">
        <v>169</v>
      </c>
      <c r="BK10" s="24" t="s">
        <v>433</v>
      </c>
      <c r="BL10" s="93" t="s">
        <v>434</v>
      </c>
      <c r="BM10" s="92" t="s">
        <v>431</v>
      </c>
      <c r="BN10" s="24" t="s">
        <v>169</v>
      </c>
      <c r="BO10" s="24" t="s">
        <v>433</v>
      </c>
      <c r="BP10" s="57" t="s">
        <v>434</v>
      </c>
      <c r="BQ10" s="24" t="s">
        <v>431</v>
      </c>
      <c r="BR10" s="24" t="s">
        <v>428</v>
      </c>
      <c r="BS10" s="24" t="s">
        <v>433</v>
      </c>
      <c r="BT10" s="57" t="s">
        <v>450</v>
      </c>
      <c r="BU10" s="92" t="s">
        <v>431</v>
      </c>
      <c r="BV10" s="24" t="s">
        <v>428</v>
      </c>
      <c r="BW10" s="24" t="s">
        <v>433</v>
      </c>
      <c r="BX10" s="57" t="s">
        <v>450</v>
      </c>
      <c r="BY10" s="92" t="s">
        <v>431</v>
      </c>
      <c r="BZ10" s="24" t="s">
        <v>428</v>
      </c>
      <c r="CA10" s="24" t="s">
        <v>433</v>
      </c>
      <c r="CB10" s="57" t="s">
        <v>450</v>
      </c>
      <c r="CC10" s="24" t="s">
        <v>431</v>
      </c>
      <c r="CD10" s="24" t="s">
        <v>428</v>
      </c>
      <c r="CE10" s="24" t="s">
        <v>433</v>
      </c>
      <c r="CF10" s="57" t="s">
        <v>450</v>
      </c>
      <c r="CG10" s="24" t="s">
        <v>431</v>
      </c>
      <c r="CH10" s="24" t="s">
        <v>428</v>
      </c>
      <c r="CI10" s="24" t="s">
        <v>433</v>
      </c>
      <c r="CJ10" s="57" t="s">
        <v>450</v>
      </c>
      <c r="CK10" s="24" t="s">
        <v>431</v>
      </c>
      <c r="CL10" s="24" t="s">
        <v>169</v>
      </c>
      <c r="CM10" s="24" t="s">
        <v>433</v>
      </c>
      <c r="CN10" s="24" t="s">
        <v>199</v>
      </c>
      <c r="CP10" s="24" t="s">
        <v>169</v>
      </c>
      <c r="CQ10" s="24" t="s">
        <v>433</v>
      </c>
      <c r="CR10" s="81" t="s">
        <v>199</v>
      </c>
      <c r="CU10" s="24" t="s">
        <v>283</v>
      </c>
      <c r="CV10" s="24" t="s">
        <v>169</v>
      </c>
      <c r="CW10" s="24" t="s">
        <v>433</v>
      </c>
      <c r="CX10" s="24" t="s">
        <v>199</v>
      </c>
      <c r="CY10" s="24" t="s">
        <v>169</v>
      </c>
      <c r="CZ10" s="24" t="s">
        <v>433</v>
      </c>
      <c r="DA10" s="24" t="s">
        <v>199</v>
      </c>
      <c r="DB10" s="24" t="s">
        <v>169</v>
      </c>
      <c r="DC10" s="24" t="s">
        <v>433</v>
      </c>
      <c r="DD10" s="24" t="s">
        <v>199</v>
      </c>
      <c r="DE10" s="24" t="s">
        <v>169</v>
      </c>
      <c r="DF10" s="24" t="s">
        <v>433</v>
      </c>
      <c r="DG10" s="24" t="s">
        <v>199</v>
      </c>
      <c r="DH10" s="24" t="s">
        <v>169</v>
      </c>
      <c r="DI10" s="24" t="s">
        <v>433</v>
      </c>
      <c r="DJ10" s="24" t="s">
        <v>199</v>
      </c>
      <c r="DK10" s="24" t="s">
        <v>169</v>
      </c>
      <c r="DL10" s="24" t="s">
        <v>433</v>
      </c>
      <c r="DM10" s="24" t="s">
        <v>199</v>
      </c>
      <c r="DN10" s="24" t="s">
        <v>169</v>
      </c>
      <c r="DO10" s="24" t="s">
        <v>433</v>
      </c>
      <c r="DP10" s="24" t="s">
        <v>199</v>
      </c>
      <c r="DQ10" s="24" t="s">
        <v>169</v>
      </c>
      <c r="DR10" s="24" t="s">
        <v>433</v>
      </c>
      <c r="DS10" s="24" t="s">
        <v>199</v>
      </c>
      <c r="DT10" s="24" t="s">
        <v>169</v>
      </c>
      <c r="DU10" s="24" t="s">
        <v>433</v>
      </c>
      <c r="DV10" s="24" t="s">
        <v>199</v>
      </c>
      <c r="DW10" s="24" t="s">
        <v>169</v>
      </c>
      <c r="DX10" s="24" t="s">
        <v>433</v>
      </c>
      <c r="DY10" s="24" t="s">
        <v>199</v>
      </c>
      <c r="DZ10" s="24" t="s">
        <v>431</v>
      </c>
      <c r="EA10" s="24" t="s">
        <v>205</v>
      </c>
    </row>
    <row r="11" spans="1:131" s="24" customFormat="1" x14ac:dyDescent="0.25">
      <c r="A11" s="24" t="s">
        <v>425</v>
      </c>
      <c r="B11" s="24" t="s">
        <v>425</v>
      </c>
      <c r="C11" s="24" t="s">
        <v>426</v>
      </c>
      <c r="D11" s="24" t="s">
        <v>407</v>
      </c>
      <c r="E11" s="24" t="s">
        <v>17</v>
      </c>
      <c r="F11" s="24" t="s">
        <v>19</v>
      </c>
      <c r="G11" s="24" t="s">
        <v>427</v>
      </c>
      <c r="H11" s="24">
        <v>99999</v>
      </c>
      <c r="I11" s="24" t="s">
        <v>257</v>
      </c>
      <c r="J11" s="24" t="s">
        <v>428</v>
      </c>
      <c r="K11" s="24" t="s">
        <v>429</v>
      </c>
      <c r="L11" s="88">
        <v>75</v>
      </c>
      <c r="M11" s="92" t="s">
        <v>431</v>
      </c>
      <c r="N11" s="24" t="s">
        <v>428</v>
      </c>
      <c r="O11" s="24" t="s">
        <v>429</v>
      </c>
      <c r="P11" s="88">
        <v>75</v>
      </c>
      <c r="Q11" s="92" t="s">
        <v>431</v>
      </c>
      <c r="R11" s="24" t="s">
        <v>428</v>
      </c>
      <c r="S11" s="24" t="s">
        <v>429</v>
      </c>
      <c r="T11" s="88">
        <v>5</v>
      </c>
      <c r="U11" s="92" t="s">
        <v>431</v>
      </c>
      <c r="V11" s="24" t="s">
        <v>428</v>
      </c>
      <c r="W11" s="24" t="s">
        <v>429</v>
      </c>
      <c r="X11" s="81" t="s">
        <v>443</v>
      </c>
      <c r="Y11" s="92" t="s">
        <v>431</v>
      </c>
      <c r="Z11" s="24" t="s">
        <v>428</v>
      </c>
      <c r="AA11" s="24" t="s">
        <v>429</v>
      </c>
      <c r="AB11" s="81" t="s">
        <v>443</v>
      </c>
      <c r="AC11" s="92" t="s">
        <v>431</v>
      </c>
      <c r="AD11" s="24" t="s">
        <v>428</v>
      </c>
      <c r="AE11" s="24" t="s">
        <v>433</v>
      </c>
      <c r="AF11" s="88" t="s">
        <v>199</v>
      </c>
      <c r="AG11" s="92" t="s">
        <v>431</v>
      </c>
      <c r="AH11" s="24" t="s">
        <v>428</v>
      </c>
      <c r="AI11" s="24" t="s">
        <v>429</v>
      </c>
      <c r="AJ11" s="88" t="s">
        <v>440</v>
      </c>
      <c r="AK11" s="92" t="s">
        <v>431</v>
      </c>
      <c r="AL11" s="24" t="s">
        <v>169</v>
      </c>
      <c r="AM11" s="24" t="s">
        <v>433</v>
      </c>
      <c r="AN11" s="88">
        <v>5</v>
      </c>
      <c r="AO11" s="92" t="s">
        <v>431</v>
      </c>
      <c r="AP11" s="24" t="s">
        <v>169</v>
      </c>
      <c r="AQ11" s="24" t="s">
        <v>433</v>
      </c>
      <c r="AR11" s="24">
        <v>5</v>
      </c>
      <c r="AS11" s="92" t="s">
        <v>431</v>
      </c>
      <c r="AT11" s="24" t="s">
        <v>169</v>
      </c>
      <c r="AU11" s="24" t="s">
        <v>433</v>
      </c>
      <c r="AV11" s="24">
        <v>5</v>
      </c>
      <c r="AW11" s="92" t="s">
        <v>431</v>
      </c>
      <c r="AX11" s="24" t="s">
        <v>169</v>
      </c>
      <c r="AY11" s="24" t="s">
        <v>433</v>
      </c>
      <c r="AZ11" s="92" t="s">
        <v>451</v>
      </c>
      <c r="BA11" s="92" t="s">
        <v>431</v>
      </c>
      <c r="BB11" s="24" t="s">
        <v>169</v>
      </c>
      <c r="BC11" s="24" t="s">
        <v>433</v>
      </c>
      <c r="BD11" s="92" t="s">
        <v>451</v>
      </c>
      <c r="BE11" s="92" t="s">
        <v>431</v>
      </c>
      <c r="BF11" s="24" t="s">
        <v>169</v>
      </c>
      <c r="BG11" s="24" t="s">
        <v>433</v>
      </c>
      <c r="BH11" s="93" t="s">
        <v>441</v>
      </c>
      <c r="BI11" s="92" t="s">
        <v>431</v>
      </c>
      <c r="BJ11" s="24" t="s">
        <v>169</v>
      </c>
      <c r="BK11" s="24" t="s">
        <v>433</v>
      </c>
      <c r="BL11" s="93" t="s">
        <v>441</v>
      </c>
      <c r="BM11" s="92" t="s">
        <v>431</v>
      </c>
      <c r="BN11" s="24" t="s">
        <v>169</v>
      </c>
      <c r="BO11" s="24" t="s">
        <v>433</v>
      </c>
      <c r="BP11" s="57" t="s">
        <v>441</v>
      </c>
      <c r="BQ11" s="24" t="s">
        <v>431</v>
      </c>
      <c r="BR11" s="24" t="s">
        <v>428</v>
      </c>
      <c r="BS11" s="24" t="s">
        <v>433</v>
      </c>
      <c r="BT11" s="57" t="s">
        <v>199</v>
      </c>
      <c r="BU11" s="92"/>
      <c r="BV11" s="24" t="s">
        <v>428</v>
      </c>
      <c r="BW11" s="24" t="s">
        <v>433</v>
      </c>
      <c r="BX11" s="57" t="s">
        <v>199</v>
      </c>
      <c r="BY11" s="92"/>
      <c r="BZ11" s="24" t="s">
        <v>428</v>
      </c>
      <c r="CA11" s="24" t="s">
        <v>433</v>
      </c>
      <c r="CB11" s="57" t="s">
        <v>199</v>
      </c>
      <c r="CD11" s="24" t="s">
        <v>428</v>
      </c>
      <c r="CE11" s="24" t="s">
        <v>433</v>
      </c>
      <c r="CF11" s="57" t="s">
        <v>199</v>
      </c>
      <c r="CH11" s="24" t="s">
        <v>428</v>
      </c>
      <c r="CI11" s="24" t="s">
        <v>433</v>
      </c>
      <c r="CJ11" s="57" t="s">
        <v>199</v>
      </c>
      <c r="CL11" s="24" t="s">
        <v>169</v>
      </c>
      <c r="CM11" s="24" t="s">
        <v>433</v>
      </c>
      <c r="CN11" s="24" t="s">
        <v>199</v>
      </c>
      <c r="CP11" s="24" t="s">
        <v>169</v>
      </c>
      <c r="CQ11" s="24" t="s">
        <v>433</v>
      </c>
      <c r="CR11" s="81" t="s">
        <v>199</v>
      </c>
      <c r="CT11" s="24" t="s">
        <v>452</v>
      </c>
      <c r="CU11" s="24" t="s">
        <v>283</v>
      </c>
      <c r="CV11" s="24" t="s">
        <v>169</v>
      </c>
      <c r="CW11" s="24" t="s">
        <v>433</v>
      </c>
      <c r="CX11" s="24" t="s">
        <v>199</v>
      </c>
      <c r="CY11" s="24" t="s">
        <v>169</v>
      </c>
      <c r="CZ11" s="24" t="s">
        <v>433</v>
      </c>
      <c r="DA11" s="24" t="s">
        <v>199</v>
      </c>
      <c r="DB11" s="24" t="s">
        <v>169</v>
      </c>
      <c r="DC11" s="24" t="s">
        <v>433</v>
      </c>
      <c r="DD11" s="24" t="s">
        <v>199</v>
      </c>
      <c r="DE11" s="24" t="s">
        <v>169</v>
      </c>
      <c r="DF11" s="24" t="s">
        <v>433</v>
      </c>
      <c r="DG11" s="24" t="s">
        <v>199</v>
      </c>
      <c r="DH11" s="24" t="s">
        <v>169</v>
      </c>
      <c r="DI11" s="24" t="s">
        <v>433</v>
      </c>
      <c r="DJ11" s="24" t="s">
        <v>199</v>
      </c>
      <c r="DK11" s="24" t="s">
        <v>169</v>
      </c>
      <c r="DL11" s="24" t="s">
        <v>433</v>
      </c>
      <c r="DM11" s="24" t="s">
        <v>199</v>
      </c>
      <c r="DN11" s="24" t="s">
        <v>169</v>
      </c>
      <c r="DO11" s="24" t="s">
        <v>433</v>
      </c>
      <c r="DP11" s="24" t="s">
        <v>199</v>
      </c>
      <c r="DQ11" s="24" t="s">
        <v>169</v>
      </c>
      <c r="DR11" s="24" t="s">
        <v>433</v>
      </c>
      <c r="DS11" s="24" t="s">
        <v>199</v>
      </c>
      <c r="DT11" s="24" t="s">
        <v>169</v>
      </c>
      <c r="DU11" s="24" t="s">
        <v>433</v>
      </c>
      <c r="DV11" s="24" t="s">
        <v>199</v>
      </c>
      <c r="DW11" s="24" t="s">
        <v>169</v>
      </c>
      <c r="DX11" s="24" t="s">
        <v>433</v>
      </c>
      <c r="DY11" s="24" t="s">
        <v>199</v>
      </c>
      <c r="DZ11" s="24" t="s">
        <v>431</v>
      </c>
      <c r="EA11" s="24" t="s">
        <v>204</v>
      </c>
    </row>
  </sheetData>
  <autoFilter ref="A1:EA1" xr:uid="{67DED93D-8538-48F1-A38D-C23AA09E4353}"/>
  <sortState xmlns:xlrd2="http://schemas.microsoft.com/office/spreadsheetml/2017/richdata2" ref="A2:DZ11">
    <sortCondition ref="G2:G11"/>
    <sortCondition ref="C2:C11"/>
  </sortState>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E0D5-672F-4341-BDA2-D3E962CA5DA0}">
  <dimension ref="A1:W4"/>
  <sheetViews>
    <sheetView workbookViewId="0">
      <pane ySplit="1" topLeftCell="A2" activePane="bottomLeft" state="frozen"/>
      <selection pane="bottomLeft" activeCell="D16" sqref="D16"/>
    </sheetView>
  </sheetViews>
  <sheetFormatPr defaultColWidth="14.42578125" defaultRowHeight="15" x14ac:dyDescent="0.25"/>
  <cols>
    <col min="1" max="1" width="8.42578125" bestFit="1" customWidth="1"/>
    <col min="2" max="2" width="13.85546875" bestFit="1" customWidth="1"/>
    <col min="3" max="3" width="14.5703125" bestFit="1" customWidth="1"/>
    <col min="4" max="4" width="11.85546875" bestFit="1" customWidth="1"/>
    <col min="5" max="6" width="12.28515625" bestFit="1" customWidth="1"/>
    <col min="7" max="7" width="12.5703125" bestFit="1" customWidth="1"/>
    <col min="8" max="8" width="11.7109375" bestFit="1" customWidth="1"/>
    <col min="9" max="13" width="19.140625" bestFit="1" customWidth="1"/>
    <col min="14" max="14" width="15.7109375" bestFit="1" customWidth="1"/>
    <col min="15" max="15" width="14.7109375" bestFit="1" customWidth="1"/>
    <col min="16" max="16" width="17.140625" bestFit="1" customWidth="1"/>
    <col min="17" max="17" width="13" bestFit="1" customWidth="1"/>
    <col min="18" max="18" width="12.42578125" bestFit="1" customWidth="1"/>
    <col min="19" max="19" width="14.42578125" bestFit="1" customWidth="1"/>
    <col min="20" max="20" width="12.28515625" bestFit="1" customWidth="1"/>
    <col min="21" max="21" width="10" bestFit="1" customWidth="1"/>
    <col min="22" max="22" width="12" bestFit="1" customWidth="1"/>
    <col min="23" max="23" width="13" bestFit="1" customWidth="1"/>
  </cols>
  <sheetData>
    <row r="1" spans="1:23" x14ac:dyDescent="0.25">
      <c r="A1" s="23" t="s">
        <v>195</v>
      </c>
      <c r="B1" s="15" t="s">
        <v>72</v>
      </c>
      <c r="C1" s="15" t="s">
        <v>76</v>
      </c>
      <c r="D1" s="15" t="s">
        <v>80</v>
      </c>
      <c r="E1" s="15" t="s">
        <v>258</v>
      </c>
      <c r="F1" s="15" t="s">
        <v>259</v>
      </c>
      <c r="G1" s="15" t="s">
        <v>203</v>
      </c>
      <c r="H1" s="15" t="s">
        <v>90</v>
      </c>
      <c r="I1" s="15" t="s">
        <v>260</v>
      </c>
      <c r="J1" s="15" t="s">
        <v>261</v>
      </c>
      <c r="K1" s="15" t="s">
        <v>262</v>
      </c>
      <c r="L1" s="15" t="s">
        <v>263</v>
      </c>
      <c r="M1" s="15" t="s">
        <v>264</v>
      </c>
      <c r="N1" s="15" t="s">
        <v>265</v>
      </c>
      <c r="O1" s="15" t="s">
        <v>266</v>
      </c>
      <c r="P1" s="15" t="s">
        <v>267</v>
      </c>
      <c r="Q1" s="15" t="s">
        <v>268</v>
      </c>
      <c r="R1" s="15" t="s">
        <v>269</v>
      </c>
      <c r="S1" s="15" t="s">
        <v>275</v>
      </c>
      <c r="T1" s="15" t="s">
        <v>271</v>
      </c>
      <c r="U1" s="15" t="s">
        <v>272</v>
      </c>
      <c r="V1" s="15" t="s">
        <v>273</v>
      </c>
      <c r="W1" s="15" t="s">
        <v>274</v>
      </c>
    </row>
    <row r="2" spans="1:23" x14ac:dyDescent="0.25">
      <c r="A2" t="s">
        <v>236</v>
      </c>
      <c r="B2">
        <v>100</v>
      </c>
      <c r="C2">
        <v>100</v>
      </c>
      <c r="D2">
        <v>99</v>
      </c>
      <c r="E2" s="56">
        <v>119.85</v>
      </c>
      <c r="F2" s="56">
        <v>120.1</v>
      </c>
      <c r="G2">
        <v>100</v>
      </c>
      <c r="H2">
        <v>99</v>
      </c>
      <c r="I2" s="59">
        <v>96</v>
      </c>
      <c r="J2" s="59">
        <v>97</v>
      </c>
      <c r="K2" s="59">
        <v>95</v>
      </c>
      <c r="L2" s="59">
        <v>94</v>
      </c>
      <c r="M2" s="59">
        <v>96</v>
      </c>
      <c r="N2" s="58">
        <v>1E-3</v>
      </c>
      <c r="O2" s="58">
        <v>0</v>
      </c>
      <c r="P2" s="58">
        <v>0</v>
      </c>
      <c r="Q2" s="58">
        <v>1E-3</v>
      </c>
      <c r="R2" s="58">
        <v>0</v>
      </c>
      <c r="S2" s="58">
        <v>0</v>
      </c>
      <c r="T2" s="58">
        <v>0</v>
      </c>
      <c r="U2" s="58">
        <v>0</v>
      </c>
      <c r="V2">
        <v>84.72</v>
      </c>
      <c r="W2" s="56">
        <v>0.54</v>
      </c>
    </row>
    <row r="3" spans="1:23" x14ac:dyDescent="0.25">
      <c r="A3" t="s">
        <v>196</v>
      </c>
      <c r="B3" s="56">
        <v>79.88</v>
      </c>
      <c r="C3" s="56">
        <v>82.05</v>
      </c>
      <c r="D3">
        <v>64.92</v>
      </c>
      <c r="E3" s="56">
        <v>117.72</v>
      </c>
      <c r="F3" s="56">
        <v>116.63</v>
      </c>
      <c r="G3" s="56">
        <v>76.81</v>
      </c>
      <c r="H3" s="56">
        <v>74.58</v>
      </c>
      <c r="I3" s="56">
        <v>90.04</v>
      </c>
      <c r="J3" s="56">
        <v>90.22</v>
      </c>
      <c r="K3" s="56">
        <v>81.41</v>
      </c>
      <c r="L3" s="56">
        <v>74.66</v>
      </c>
      <c r="M3" s="56">
        <v>85.02</v>
      </c>
      <c r="N3" s="58">
        <v>1.4999999999999999E-2</v>
      </c>
      <c r="O3" s="58">
        <v>3.0000000000000001E-3</v>
      </c>
      <c r="P3" s="58">
        <v>0.38100000000000001</v>
      </c>
      <c r="Q3" s="58">
        <v>0.64800000000000002</v>
      </c>
      <c r="R3" s="58">
        <v>0.54400000000000004</v>
      </c>
      <c r="S3" s="58">
        <v>0.82899999999999996</v>
      </c>
      <c r="T3" s="58">
        <v>0.71599999999999997</v>
      </c>
      <c r="U3" s="58">
        <v>0.40500000000000003</v>
      </c>
      <c r="V3" s="56">
        <v>178.03</v>
      </c>
      <c r="W3" s="56">
        <v>1.02</v>
      </c>
    </row>
    <row r="4" spans="1:23" x14ac:dyDescent="0.25">
      <c r="A4" t="s">
        <v>237</v>
      </c>
      <c r="B4">
        <v>16</v>
      </c>
      <c r="C4">
        <v>24</v>
      </c>
      <c r="D4">
        <v>6</v>
      </c>
      <c r="E4">
        <v>9.41</v>
      </c>
      <c r="F4" s="56">
        <v>0.2</v>
      </c>
      <c r="G4">
        <v>14</v>
      </c>
      <c r="H4">
        <v>16</v>
      </c>
      <c r="I4">
        <v>72</v>
      </c>
      <c r="J4">
        <v>74</v>
      </c>
      <c r="K4">
        <v>56</v>
      </c>
      <c r="L4">
        <v>54</v>
      </c>
      <c r="M4">
        <v>66</v>
      </c>
      <c r="N4" s="58">
        <v>0.33100000000000002</v>
      </c>
      <c r="O4" s="58">
        <v>2.8740000000000001</v>
      </c>
      <c r="P4" s="58">
        <v>1.9450000000000001</v>
      </c>
      <c r="Q4" s="58">
        <v>2.7679999999999998</v>
      </c>
      <c r="R4" s="58">
        <v>2.4969999999999999</v>
      </c>
      <c r="S4" s="58">
        <v>3.081</v>
      </c>
      <c r="T4" s="58">
        <v>2.8610000000000002</v>
      </c>
      <c r="U4" s="58">
        <v>1.5920000000000001</v>
      </c>
      <c r="V4">
        <v>236.08</v>
      </c>
      <c r="W4" s="56">
        <v>3.07</v>
      </c>
    </row>
  </sheetData>
  <autoFilter ref="A1:W4" xr:uid="{A408E0D5-672F-4341-BDA2-D3E962CA5DA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45C95-C055-4BD4-AABA-69F9B6D08C96}">
  <dimension ref="A1:J32"/>
  <sheetViews>
    <sheetView workbookViewId="0">
      <selection activeCell="A23" sqref="A23"/>
    </sheetView>
  </sheetViews>
  <sheetFormatPr defaultRowHeight="15" x14ac:dyDescent="0.25"/>
  <cols>
    <col min="1" max="1" width="23.7109375" bestFit="1" customWidth="1"/>
    <col min="2" max="2" width="16.85546875" customWidth="1"/>
    <col min="4" max="5" width="29.140625" customWidth="1"/>
    <col min="6" max="7" width="24.42578125" customWidth="1"/>
    <col min="8" max="8" width="24.7109375" customWidth="1"/>
    <col min="9" max="9" width="25" customWidth="1"/>
    <col min="10" max="10" width="24.28515625" customWidth="1"/>
    <col min="12" max="12" width="14" customWidth="1"/>
    <col min="13" max="13" width="16.28515625" customWidth="1"/>
    <col min="14" max="14" width="18.28515625" bestFit="1" customWidth="1"/>
  </cols>
  <sheetData>
    <row r="1" spans="1:10" x14ac:dyDescent="0.25">
      <c r="B1" s="25" t="s">
        <v>207</v>
      </c>
    </row>
    <row r="2" spans="1:10" x14ac:dyDescent="0.25">
      <c r="A2" s="25" t="s">
        <v>208</v>
      </c>
      <c r="B2" s="77" t="s">
        <v>405</v>
      </c>
    </row>
    <row r="3" spans="1:10" ht="33.75" customHeight="1" x14ac:dyDescent="0.5">
      <c r="D3" s="26" t="str">
        <f>IF($B$2="","",VLOOKUP($B$2,System_Data!$A$2:$ZV$140,3,0))</f>
        <v>Sample Hospital 1</v>
      </c>
      <c r="H3" s="27" t="s">
        <v>209</v>
      </c>
      <c r="I3" s="55" t="str">
        <f>IF($B$2="","",VLOOKUP($B$2,System_Data!$A$2:$ZV$140,130,0))</f>
        <v>X.XXXX</v>
      </c>
    </row>
    <row r="4" spans="1:10" ht="15.75" thickBot="1" x14ac:dyDescent="0.3">
      <c r="D4" s="28" t="s">
        <v>210</v>
      </c>
      <c r="E4" s="28" t="s">
        <v>211</v>
      </c>
      <c r="F4" s="28" t="s">
        <v>212</v>
      </c>
      <c r="G4" s="28" t="s">
        <v>276</v>
      </c>
      <c r="H4" s="28" t="s">
        <v>213</v>
      </c>
      <c r="I4" s="28" t="s">
        <v>238</v>
      </c>
      <c r="J4" s="28" t="s">
        <v>239</v>
      </c>
    </row>
    <row r="5" spans="1:10" ht="24" x14ac:dyDescent="0.25">
      <c r="D5" s="29" t="s">
        <v>214</v>
      </c>
      <c r="E5" s="30" t="str">
        <f>IF($B$2="","",VLOOKUP($B$2,System_Data!$A$2:$ZV$140,10,0))</f>
        <v>20XX Leapfrog Hospital Survey</v>
      </c>
      <c r="F5" s="31" t="str">
        <f>IF($B$2="","",VLOOKUP($B$2,System_Data!$A$2:$ZV$140,12,0))</f>
        <v>100</v>
      </c>
      <c r="G5" s="78" t="str">
        <f>IF($B$2="","",IF(VLOOKUP($B$2,System_Data!$A$2:$ZV$140,13,0)="","",VLOOKUP($B$2,System_Data!$A$2:$ZV$140,13,0)))</f>
        <v>X.XXXX</v>
      </c>
      <c r="H5" s="32">
        <f>'National Benchmarks'!B3</f>
        <v>79.88</v>
      </c>
      <c r="I5" s="62">
        <f>'National Benchmarks'!B2</f>
        <v>100</v>
      </c>
      <c r="J5" s="33">
        <f>'National Benchmarks'!B4</f>
        <v>16</v>
      </c>
    </row>
    <row r="6" spans="1:10" ht="28.5" customHeight="1" x14ac:dyDescent="0.25">
      <c r="D6" s="34" t="s">
        <v>215</v>
      </c>
      <c r="E6" s="35" t="str">
        <f>IF(B2="","",VLOOKUP(B2,System_Data!$A$2:$ZV$140,14,0))</f>
        <v>20XX Leapfrog Hospital Survey</v>
      </c>
      <c r="F6" s="36" t="str">
        <f>IF($B$2="","",VLOOKUP($B$2,System_Data!$A$2:$ZV$140,16,0))</f>
        <v>100</v>
      </c>
      <c r="G6" s="79" t="str">
        <f>IF($B$2="","",IF(VLOOKUP($B$2,System_Data!$A$2:$ZV$140,17,0)="","",VLOOKUP($B$2,System_Data!$A$2:$ZV$140,17,0)))</f>
        <v>X.XXXX</v>
      </c>
      <c r="H6" s="37">
        <f>'National Benchmarks'!C3</f>
        <v>82.05</v>
      </c>
      <c r="I6" s="63">
        <f>'National Benchmarks'!C2</f>
        <v>100</v>
      </c>
      <c r="J6" s="38">
        <f>'National Benchmarks'!C4</f>
        <v>24</v>
      </c>
    </row>
    <row r="7" spans="1:10" x14ac:dyDescent="0.25">
      <c r="D7" s="34" t="s">
        <v>216</v>
      </c>
      <c r="E7" s="35" t="str">
        <f>IF(B2="","",VLOOKUP(B2,System_Data!$A$2:$ZV$140,18,0))</f>
        <v>20XX Leapfrog Hospital Survey</v>
      </c>
      <c r="F7" s="36">
        <f>IF($B$2="","",VLOOKUP($B$2,System_Data!$A$2:$ZV$140,20,0))</f>
        <v>5</v>
      </c>
      <c r="G7" s="79" t="str">
        <f>IF($B$2="","",IF(VLOOKUP($B$2,System_Data!$A$2:$ZV$140,21,0)="","",VLOOKUP($B$2,System_Data!$A$2:$ZV$140,21,0)))</f>
        <v>X.XXXX</v>
      </c>
      <c r="H7" s="37">
        <f>'National Benchmarks'!D3</f>
        <v>64.92</v>
      </c>
      <c r="I7" s="63">
        <f>'National Benchmarks'!D2</f>
        <v>99</v>
      </c>
      <c r="J7" s="38">
        <f>'National Benchmarks'!D4</f>
        <v>6</v>
      </c>
    </row>
    <row r="8" spans="1:10" ht="24" x14ac:dyDescent="0.25">
      <c r="D8" s="34" t="s">
        <v>217</v>
      </c>
      <c r="E8" s="35" t="str">
        <f>IF(B2="","",VLOOKUP(B2,System_Data!$A$2:$ZV$140,22,0))</f>
        <v>20XX Leapfrog Hospital Survey</v>
      </c>
      <c r="F8" s="39" t="str">
        <f>IF($B$2="","",VLOOKUP($B$2,System_Data!$A$2:$ZV$140,24,0))</f>
        <v>101.54</v>
      </c>
      <c r="G8" s="79" t="str">
        <f>IF($B$2="","",IF(VLOOKUP($B$2,System_Data!$A$2:$ZV$140,25,0)="","",VLOOKUP($B$2,System_Data!$A$2:$ZV$140,25,0)))</f>
        <v>X.XXXX</v>
      </c>
      <c r="H8" s="37">
        <f>'National Benchmarks'!E3</f>
        <v>117.72</v>
      </c>
      <c r="I8" s="37">
        <f>'National Benchmarks'!E2</f>
        <v>119.85</v>
      </c>
      <c r="J8" s="40">
        <f>'National Benchmarks'!E4</f>
        <v>9.41</v>
      </c>
    </row>
    <row r="9" spans="1:10" ht="36" x14ac:dyDescent="0.25">
      <c r="D9" s="34" t="s">
        <v>218</v>
      </c>
      <c r="E9" s="35" t="str">
        <f>IF(B2="","",VLOOKUP(B2,System_Data!$A$2:$ZV$140,26,0))</f>
        <v>20XX Leapfrog Hospital Survey</v>
      </c>
      <c r="F9" s="39" t="str">
        <f>IF($B$2="","",VLOOKUP($B$2,System_Data!$A$2:$ZV$140,28,0))</f>
        <v>101.54</v>
      </c>
      <c r="G9" s="79" t="str">
        <f>IF($B$2="","",IF(VLOOKUP($B$2,System_Data!$A$2:$ZV$140,29,0)="","",VLOOKUP($B$2,System_Data!$A$2:$ZV$140,29,0)))</f>
        <v>X.XXXX</v>
      </c>
      <c r="H9" s="37">
        <f>'National Benchmarks'!F3</f>
        <v>116.63</v>
      </c>
      <c r="I9" s="37">
        <f>'National Benchmarks'!F2</f>
        <v>120.1</v>
      </c>
      <c r="J9" s="40">
        <f>'National Benchmarks'!F4</f>
        <v>0.2</v>
      </c>
    </row>
    <row r="10" spans="1:10" x14ac:dyDescent="0.25">
      <c r="D10" s="34" t="s">
        <v>219</v>
      </c>
      <c r="E10" s="35" t="str">
        <f>IF(B2="","",VLOOKUP(B2,System_Data!$A$2:$ZV$140,30,0))</f>
        <v>20XX Leapfrog Hospital Survey</v>
      </c>
      <c r="F10" s="36">
        <f>IF($B$2="","",VLOOKUP($B$2,System_Data!$A$2:$ZV$140,32,0))</f>
        <v>100</v>
      </c>
      <c r="G10" s="79" t="str">
        <f>IF($B$2="","",IF(VLOOKUP($B$2,System_Data!$A$2:$ZV$140,33,0)="","",VLOOKUP($B$2,System_Data!$A$2:$ZV$140,33,0)))</f>
        <v>X.XXXX</v>
      </c>
      <c r="H10" s="37">
        <f>'National Benchmarks'!G3</f>
        <v>76.81</v>
      </c>
      <c r="I10" s="63">
        <f>'National Benchmarks'!G2</f>
        <v>100</v>
      </c>
      <c r="J10" s="38">
        <f>'National Benchmarks'!G4</f>
        <v>14</v>
      </c>
    </row>
    <row r="11" spans="1:10" x14ac:dyDescent="0.25">
      <c r="D11" s="34" t="s">
        <v>220</v>
      </c>
      <c r="E11" s="35" t="str">
        <f>IF(B2="","",VLOOKUP(B2,System_Data!$A$2:$ZV$140,34,0))</f>
        <v>20XX Leapfrog Hospital Survey</v>
      </c>
      <c r="F11" s="36">
        <f>IF($B$2="","",VLOOKUP($B$2,System_Data!$A$2:$ZV$140,36,0))</f>
        <v>15</v>
      </c>
      <c r="G11" s="79" t="str">
        <f>IF($B$2="","",IF(VLOOKUP($B$2,System_Data!$A$2:$ZV$140,37,0)="","",VLOOKUP($B$2,System_Data!$A$2:$ZV$140,37,0)))</f>
        <v>X.XXXX</v>
      </c>
      <c r="H11" s="37">
        <f>'National Benchmarks'!H3</f>
        <v>74.58</v>
      </c>
      <c r="I11" s="63">
        <f>'National Benchmarks'!H2</f>
        <v>99</v>
      </c>
      <c r="J11" s="38">
        <f>'National Benchmarks'!H4</f>
        <v>16</v>
      </c>
    </row>
    <row r="12" spans="1:10" x14ac:dyDescent="0.25">
      <c r="D12" s="34" t="s">
        <v>221</v>
      </c>
      <c r="E12" s="35" t="str">
        <f>IF(B2="","",VLOOKUP(B2,System_Data!$A$2:$ZV$140,38,0))</f>
        <v>CMS</v>
      </c>
      <c r="F12" s="36">
        <f>IF($B$2="","",VLOOKUP($B$2,System_Data!$A$2:$ZV$140,40,0))</f>
        <v>99</v>
      </c>
      <c r="G12" s="79" t="str">
        <f>IF($B$2="","",IF(VLOOKUP($B$2,System_Data!$A$2:$ZV$140,41,0)="","",VLOOKUP($B$2,System_Data!$A$2:$ZV$140,41,0)))</f>
        <v>X.XXXX</v>
      </c>
      <c r="H12" s="37">
        <f>'National Benchmarks'!I3</f>
        <v>90.04</v>
      </c>
      <c r="I12" s="63">
        <f>'National Benchmarks'!I2</f>
        <v>96</v>
      </c>
      <c r="J12" s="38">
        <f>'National Benchmarks'!I4</f>
        <v>72</v>
      </c>
    </row>
    <row r="13" spans="1:10" x14ac:dyDescent="0.25">
      <c r="D13" s="34" t="s">
        <v>222</v>
      </c>
      <c r="E13" s="35" t="str">
        <f>IF(B2="","",VLOOKUP(B2,System_Data!$A$2:$ZV$140,42,0))</f>
        <v>CMS</v>
      </c>
      <c r="F13" s="36">
        <f>IF($B$2="","",VLOOKUP($B$2,System_Data!$A$2:$ZV$140,44,0))</f>
        <v>99</v>
      </c>
      <c r="G13" s="79" t="str">
        <f>IF($B$2="","",IF(VLOOKUP($B$2,System_Data!$A$2:$ZV$140,45,0)="","",VLOOKUP($B$2,System_Data!$A$2:$ZV$140,45,0)))</f>
        <v>X.XXXX</v>
      </c>
      <c r="H13" s="37">
        <f>'National Benchmarks'!J3</f>
        <v>90.22</v>
      </c>
      <c r="I13" s="63">
        <f>'National Benchmarks'!J2</f>
        <v>97</v>
      </c>
      <c r="J13" s="38">
        <f>'National Benchmarks'!J4</f>
        <v>74</v>
      </c>
    </row>
    <row r="14" spans="1:10" x14ac:dyDescent="0.25">
      <c r="D14" s="34" t="s">
        <v>223</v>
      </c>
      <c r="E14" s="35" t="str">
        <f>IF(B2="","",VLOOKUP(B2,System_Data!$A$2:$ZV$140,46,0))</f>
        <v>CMS</v>
      </c>
      <c r="F14" s="36">
        <f>IF($B$2="","",VLOOKUP($B$2,System_Data!$A$2:$ZV$140,48,0))</f>
        <v>99</v>
      </c>
      <c r="G14" s="79" t="str">
        <f>IF($B$2="","",IF(VLOOKUP($B$2,System_Data!$A$2:$ZV$140,49,0)="","",VLOOKUP($B$2,System_Data!$A$2:$ZV$140,49,0)))</f>
        <v>X.XXXX</v>
      </c>
      <c r="H14" s="37">
        <f>'National Benchmarks'!K3</f>
        <v>81.41</v>
      </c>
      <c r="I14" s="63">
        <f>'National Benchmarks'!K2</f>
        <v>95</v>
      </c>
      <c r="J14" s="38">
        <f>'National Benchmarks'!K4</f>
        <v>56</v>
      </c>
    </row>
    <row r="15" spans="1:10" ht="24" x14ac:dyDescent="0.25">
      <c r="D15" s="34" t="s">
        <v>224</v>
      </c>
      <c r="E15" s="35" t="str">
        <f>IF(B2="","",VLOOKUP(B2,System_Data!$A$2:$ZV$140,50,0))</f>
        <v>CMS</v>
      </c>
      <c r="F15" s="36">
        <f>IF($B$2="","",VLOOKUP($B$2,System_Data!$A$2:$ZV$140,52,0))</f>
        <v>99</v>
      </c>
      <c r="G15" s="79" t="str">
        <f>IF($B$2="","",IF(VLOOKUP($B$2,System_Data!$A$2:$ZV$140,53,0)="","",VLOOKUP($B$2,System_Data!$A$2:$ZV$140,53,0)))</f>
        <v>X.XXXX</v>
      </c>
      <c r="H15" s="37">
        <f>'National Benchmarks'!L3</f>
        <v>74.66</v>
      </c>
      <c r="I15" s="63">
        <f>'National Benchmarks'!L2</f>
        <v>94</v>
      </c>
      <c r="J15" s="38">
        <f>'National Benchmarks'!L4</f>
        <v>54</v>
      </c>
    </row>
    <row r="16" spans="1:10" ht="15.75" thickBot="1" x14ac:dyDescent="0.3">
      <c r="D16" s="41" t="s">
        <v>225</v>
      </c>
      <c r="E16" s="42" t="str">
        <f>IF(B2="","",VLOOKUP(B2,System_Data!$A$2:$ZV$140,54,0))</f>
        <v>CMS</v>
      </c>
      <c r="F16" s="43">
        <f>IF($B$2="","",VLOOKUP($B$2,System_Data!$A$2:$ZV$140,56,0))</f>
        <v>99</v>
      </c>
      <c r="G16" s="80" t="str">
        <f>IF($B$2="","",IF(VLOOKUP($B$2,System_Data!$A$2:$ZV$140,57,0)="","",VLOOKUP($B$2,System_Data!$A$2:$ZV$140,57,0)))</f>
        <v>X.XXXX</v>
      </c>
      <c r="H16" s="44">
        <f>'National Benchmarks'!M3</f>
        <v>85.02</v>
      </c>
      <c r="I16" s="64">
        <f>'National Benchmarks'!M2</f>
        <v>96</v>
      </c>
      <c r="J16" s="45">
        <f>'National Benchmarks'!M4</f>
        <v>66</v>
      </c>
    </row>
    <row r="17" spans="4:10" ht="36" x14ac:dyDescent="0.25">
      <c r="D17" s="46" t="s">
        <v>226</v>
      </c>
      <c r="E17" s="30" t="str">
        <f>IF(B2="","",VLOOKUP(B2,System_Data!$A$2:$ZV$140,58,0))</f>
        <v>CMS</v>
      </c>
      <c r="F17" s="47" t="str">
        <f>IF($B$2="","",VLOOKUP($B$2,System_Data!$A$2:$ZV$140,60,0))</f>
        <v>0.000</v>
      </c>
      <c r="G17" s="78" t="str">
        <f>IF($B$2="","",IF(VLOOKUP($B$2,System_Data!$A$2:$ZV$140,61,0)="","",VLOOKUP($B$2,System_Data!$A$2:$ZV$140,61,0)))</f>
        <v>X.XXXX</v>
      </c>
      <c r="H17" s="60">
        <f>'National Benchmarks'!N3</f>
        <v>1.4999999999999999E-2</v>
      </c>
      <c r="I17" s="60">
        <f>'National Benchmarks'!N2</f>
        <v>1E-3</v>
      </c>
      <c r="J17" s="48">
        <f>'National Benchmarks'!N4</f>
        <v>0.33100000000000002</v>
      </c>
    </row>
    <row r="18" spans="4:10" x14ac:dyDescent="0.25">
      <c r="D18" s="49" t="s">
        <v>227</v>
      </c>
      <c r="E18" s="35" t="str">
        <f>IF(B2="","",VLOOKUP(B2,System_Data!$A$2:$ZV$140,62,0))</f>
        <v>CMS</v>
      </c>
      <c r="F18" s="50" t="str">
        <f>IF($B$2="","",VLOOKUP($B$2,System_Data!$A$2:$ZV$140,64,0))</f>
        <v>0.000</v>
      </c>
      <c r="G18" s="79" t="str">
        <f>IF($B$2="","",IF(VLOOKUP($B$2,System_Data!$A$2:$ZV$140,65,0)="","",VLOOKUP($B$2,System_Data!$A$2:$ZV$140,65,0)))</f>
        <v>X.XXXX</v>
      </c>
      <c r="H18" s="61">
        <f>'National Benchmarks'!O3</f>
        <v>3.0000000000000001E-3</v>
      </c>
      <c r="I18" s="61">
        <f>'National Benchmarks'!O2</f>
        <v>0</v>
      </c>
      <c r="J18" s="51">
        <f>'National Benchmarks'!O4</f>
        <v>2.8740000000000001</v>
      </c>
    </row>
    <row r="19" spans="4:10" x14ac:dyDescent="0.25">
      <c r="D19" s="49" t="s">
        <v>228</v>
      </c>
      <c r="E19" s="35" t="str">
        <f>IF(B2="","",VLOOKUP(B2,System_Data!$A$2:$ZV$140,66,0))</f>
        <v>CMS</v>
      </c>
      <c r="F19" s="50" t="str">
        <f>IF($B$2="","",VLOOKUP($B$2,System_Data!$A$2:$ZV$140,68,0))</f>
        <v>0.000</v>
      </c>
      <c r="G19" s="79" t="str">
        <f>IF($B$2="","",IF(VLOOKUP($B$2,System_Data!$A$2:$ZV$140,69,0)="","",VLOOKUP($B$2,System_Data!$A$2:$ZV$140,69,0)))</f>
        <v>X.XXXX</v>
      </c>
      <c r="H19" s="61">
        <f>'National Benchmarks'!P3</f>
        <v>0.38100000000000001</v>
      </c>
      <c r="I19" s="61">
        <f>'National Benchmarks'!P2</f>
        <v>0</v>
      </c>
      <c r="J19" s="51">
        <f>'National Benchmarks'!P4</f>
        <v>1.9450000000000001</v>
      </c>
    </row>
    <row r="20" spans="4:10" x14ac:dyDescent="0.25">
      <c r="D20" s="49" t="s">
        <v>229</v>
      </c>
      <c r="E20" s="35" t="str">
        <f>IF(B2="","",VLOOKUP(B2,System_Data!$A$2:$ZV$140,70,0))</f>
        <v>20XX Leapfrog Hospital Survey</v>
      </c>
      <c r="F20" s="50" t="str">
        <f>IF($B$2="","",VLOOKUP($B$2,System_Data!$A$2:$ZV$140,72,0))</f>
        <v>0.874</v>
      </c>
      <c r="G20" s="79" t="str">
        <f>IF($B$2="","",IF(VLOOKUP($B$2,System_Data!$A$2:$ZV$140,73,0)="","",VLOOKUP($B$2,System_Data!$A$2:$ZV$140,73,0)))</f>
        <v>X.XXXX</v>
      </c>
      <c r="H20" s="61">
        <f>'National Benchmarks'!Q3</f>
        <v>0.64800000000000002</v>
      </c>
      <c r="I20" s="61">
        <f>'National Benchmarks'!Q2</f>
        <v>1E-3</v>
      </c>
      <c r="J20" s="51">
        <f>'National Benchmarks'!Q4</f>
        <v>2.7679999999999998</v>
      </c>
    </row>
    <row r="21" spans="4:10" x14ac:dyDescent="0.25">
      <c r="D21" s="49" t="s">
        <v>230</v>
      </c>
      <c r="E21" s="35" t="str">
        <f>IF(B2="","",VLOOKUP(B2,System_Data!$A$2:$ZV$140,74,0))</f>
        <v>CMS</v>
      </c>
      <c r="F21" s="50" t="str">
        <f>IF($B$2="","",VLOOKUP($B$2,System_Data!$A$2:$ZV$140,76,0))</f>
        <v>0.874</v>
      </c>
      <c r="G21" s="79" t="str">
        <f>IF($B$2="","",IF(VLOOKUP($B$2,System_Data!$A$2:$ZV$140,77,0)="","",VLOOKUP($B$2,System_Data!$A$2:$ZV$140,77,0)))</f>
        <v>X.XXXX</v>
      </c>
      <c r="H21" s="61">
        <f>'National Benchmarks'!R3</f>
        <v>0.54400000000000004</v>
      </c>
      <c r="I21" s="61">
        <f>'National Benchmarks'!R2</f>
        <v>0</v>
      </c>
      <c r="J21" s="51">
        <f>'National Benchmarks'!R4</f>
        <v>2.4969999999999999</v>
      </c>
    </row>
    <row r="22" spans="4:10" ht="24" x14ac:dyDescent="0.25">
      <c r="D22" s="49" t="s">
        <v>231</v>
      </c>
      <c r="E22" s="35" t="str">
        <f>IF(B2="","",VLOOKUP(B2,System_Data!$A$2:$ZV$140,78,0))</f>
        <v>CMS</v>
      </c>
      <c r="F22" s="50" t="str">
        <f>IF($B$2="","",VLOOKUP($B$2,System_Data!$A$2:$ZV$140,80,0))</f>
        <v>0.874</v>
      </c>
      <c r="G22" s="79" t="str">
        <f>IF($B$2="","",IF(VLOOKUP($B$2,System_Data!$A$2:$ZV$140,81,0)="","",VLOOKUP($B$2,System_Data!$A$2:$ZV$140,81,0)))</f>
        <v>X.XXXX</v>
      </c>
      <c r="H22" s="61">
        <f>'National Benchmarks'!S3</f>
        <v>0.82899999999999996</v>
      </c>
      <c r="I22" s="61">
        <f>'National Benchmarks'!S2</f>
        <v>0</v>
      </c>
      <c r="J22" s="51">
        <f>'National Benchmarks'!S4</f>
        <v>3.081</v>
      </c>
    </row>
    <row r="23" spans="4:10" x14ac:dyDescent="0.25">
      <c r="D23" s="49" t="s">
        <v>232</v>
      </c>
      <c r="E23" s="35" t="str">
        <f>IF(B2="","",VLOOKUP(B2,System_Data!$A$2:$ZV$140,82,0))</f>
        <v>CMS</v>
      </c>
      <c r="F23" s="50" t="str">
        <f>IF($B$2="","",VLOOKUP($B$2,System_Data!$A$2:$ZV$140,84,0))</f>
        <v>0.874</v>
      </c>
      <c r="G23" s="79" t="str">
        <f>IF($B$2="","",IF(VLOOKUP($B$2,System_Data!$A$2:$ZV$140,85,0)="","",VLOOKUP($B$2,System_Data!$A$2:$ZV$140,85,0)))</f>
        <v>X.XXXX</v>
      </c>
      <c r="H23" s="61">
        <f>'National Benchmarks'!T3</f>
        <v>0.71599999999999997</v>
      </c>
      <c r="I23" s="61">
        <f>'National Benchmarks'!T2</f>
        <v>0</v>
      </c>
      <c r="J23" s="51">
        <f>'National Benchmarks'!T4</f>
        <v>2.8610000000000002</v>
      </c>
    </row>
    <row r="24" spans="4:10" x14ac:dyDescent="0.25">
      <c r="D24" s="49" t="s">
        <v>233</v>
      </c>
      <c r="E24" s="35" t="str">
        <f>IF(B2="","",VLOOKUP(B2,System_Data!$A$2:$ZV$140,86,0))</f>
        <v>CMS</v>
      </c>
      <c r="F24" s="50" t="str">
        <f>IF($B$2="","",VLOOKUP($B$2,System_Data!$A$2:$ZV$140,88,0))</f>
        <v>0.874</v>
      </c>
      <c r="G24" s="79" t="str">
        <f>IF($B$2="","",IF(VLOOKUP($B$2,System_Data!$A$2:$ZV$140,89,0)="","",VLOOKUP($B$2,System_Data!$A$2:$ZV$140,89,0)))</f>
        <v>X.XXXX</v>
      </c>
      <c r="H24" s="61">
        <f>'National Benchmarks'!U3</f>
        <v>0.40500000000000003</v>
      </c>
      <c r="I24" s="61">
        <f>'National Benchmarks'!U2</f>
        <v>0</v>
      </c>
      <c r="J24" s="51">
        <f>'National Benchmarks'!U4</f>
        <v>1.5920000000000001</v>
      </c>
    </row>
    <row r="25" spans="4:10" ht="36" x14ac:dyDescent="0.25">
      <c r="D25" s="49" t="s">
        <v>234</v>
      </c>
      <c r="E25" s="35" t="str">
        <f>IF(B2="","",VLOOKUP(B2,System_Data!$A$2:$ZV$140,90,0))</f>
        <v>CMS</v>
      </c>
      <c r="F25" s="39">
        <f>IF($B$2="","",VLOOKUP($B$2,System_Data!$A$2:$ZV$140,92,0))</f>
        <v>222.22</v>
      </c>
      <c r="G25" s="79" t="str">
        <f>IF($B$2="","",IF(VLOOKUP($B$2,System_Data!$A$2:$ZV$140,93,0)="","",VLOOKUP($B$2,System_Data!$A$2:$ZV$140,93,0)))</f>
        <v>X.XXXX</v>
      </c>
      <c r="H25" s="37">
        <f>'National Benchmarks'!V3</f>
        <v>178.03</v>
      </c>
      <c r="I25" s="37">
        <f>'National Benchmarks'!V2</f>
        <v>84.72</v>
      </c>
      <c r="J25" s="40">
        <f>'National Benchmarks'!V4</f>
        <v>236.08</v>
      </c>
    </row>
    <row r="26" spans="4:10" ht="24.75" thickBot="1" x14ac:dyDescent="0.3">
      <c r="D26" s="52" t="s">
        <v>235</v>
      </c>
      <c r="E26" s="42" t="str">
        <f>IF(B2="","",VLOOKUP(B2,System_Data!$A$2:$ZV$140,94,0))</f>
        <v>CMS</v>
      </c>
      <c r="F26" s="53">
        <f>IF($B$2="","",VLOOKUP($B$2,System_Data!$A$2:$ZV$140,96,0))</f>
        <v>222.22</v>
      </c>
      <c r="G26" s="80" t="str">
        <f>IF($B$2="","",IF(VLOOKUP($B$2,System_Data!$A$2:$ZV$140,97,0)="","",VLOOKUP($B$2,System_Data!$A$2:$ZV$140,97,0)))</f>
        <v>X.XXXX</v>
      </c>
      <c r="H26" s="44">
        <f>'National Benchmarks'!W3</f>
        <v>1.02</v>
      </c>
      <c r="I26" s="44">
        <f>'National Benchmarks'!W2</f>
        <v>0.54</v>
      </c>
      <c r="J26" s="54">
        <f>'National Benchmarks'!W4</f>
        <v>3.07</v>
      </c>
    </row>
    <row r="28" spans="4:10" ht="18.75" x14ac:dyDescent="0.25">
      <c r="E28" s="100" t="s">
        <v>240</v>
      </c>
      <c r="F28" s="101"/>
      <c r="G28" s="101"/>
      <c r="H28" s="102"/>
      <c r="I28" s="76"/>
    </row>
    <row r="29" spans="4:10" ht="15.75" x14ac:dyDescent="0.25">
      <c r="E29" s="71" t="s">
        <v>241</v>
      </c>
      <c r="F29" s="72" t="s">
        <v>242</v>
      </c>
      <c r="G29" s="72" t="s">
        <v>247</v>
      </c>
      <c r="H29" s="73" t="s">
        <v>248</v>
      </c>
    </row>
    <row r="30" spans="4:10" ht="45" x14ac:dyDescent="0.25">
      <c r="E30" s="69" t="s">
        <v>243</v>
      </c>
      <c r="F30" s="65" t="s">
        <v>251</v>
      </c>
      <c r="G30" s="65" t="s">
        <v>253</v>
      </c>
      <c r="H30" s="66" t="s">
        <v>254</v>
      </c>
    </row>
    <row r="31" spans="4:10" ht="45" x14ac:dyDescent="0.25">
      <c r="E31" s="69" t="s">
        <v>244</v>
      </c>
      <c r="F31" s="65" t="s">
        <v>246</v>
      </c>
      <c r="G31" s="65" t="s">
        <v>250</v>
      </c>
      <c r="H31" s="66" t="s">
        <v>249</v>
      </c>
    </row>
    <row r="32" spans="4:10" ht="45" x14ac:dyDescent="0.25">
      <c r="E32" s="70" t="s">
        <v>245</v>
      </c>
      <c r="F32" s="67" t="s">
        <v>252</v>
      </c>
      <c r="G32" s="67" t="s">
        <v>254</v>
      </c>
      <c r="H32" s="68" t="s">
        <v>253</v>
      </c>
    </row>
  </sheetData>
  <sheetProtection algorithmName="SHA-512" hashValue="a1sv2TCUbXzraEd0sGt0LrSvApow909yIZ5TdvtaMGloBxMCY3OPmKXe7GGb1euUVYt1t1jKZMBRqPZC+7blJA==" saltValue="NhCzO41GxiHMRBHlTKf8hQ==" spinCount="100000" sheet="1" objects="1" scenarios="1"/>
  <mergeCells count="1">
    <mergeCell ref="E28:H28"/>
  </mergeCells>
  <conditionalFormatting sqref="E30:E32">
    <cfRule type="cellIs" dxfId="174" priority="112" operator="equal">
      <formula>"Green"</formula>
    </cfRule>
    <cfRule type="cellIs" dxfId="173" priority="113" operator="equal">
      <formula>"Yellow"</formula>
    </cfRule>
    <cfRule type="cellIs" dxfId="172" priority="114" operator="equal">
      <formula>"Red"</formula>
    </cfRule>
  </conditionalFormatting>
  <conditionalFormatting sqref="F5">
    <cfRule type="cellIs" dxfId="171" priority="174" operator="between">
      <formula>64</formula>
      <formula>97</formula>
    </cfRule>
    <cfRule type="cellIs" dxfId="170" priority="175" operator="lessThanOrEqual">
      <formula>63</formula>
    </cfRule>
  </conditionalFormatting>
  <conditionalFormatting sqref="F5:F6">
    <cfRule type="cellIs" dxfId="169" priority="173" operator="greaterThanOrEqual">
      <formula>98</formula>
    </cfRule>
  </conditionalFormatting>
  <conditionalFormatting sqref="F5:F26">
    <cfRule type="containsText" dxfId="168" priority="23" operator="containsText" text="Declined to Report">
      <formula>NOT(ISERROR(SEARCH("Declined to Report",F5)))</formula>
    </cfRule>
    <cfRule type="containsText" dxfId="167" priority="115" operator="containsText" text="Not Available">
      <formula>NOT(ISERROR(SEARCH("Not Available",F5)))</formula>
    </cfRule>
  </conditionalFormatting>
  <conditionalFormatting sqref="F6">
    <cfRule type="cellIs" dxfId="166" priority="171" operator="between">
      <formula>67</formula>
      <formula>97</formula>
    </cfRule>
    <cfRule type="cellIs" dxfId="165" priority="172" operator="lessThanOrEqual">
      <formula>66</formula>
    </cfRule>
  </conditionalFormatting>
  <conditionalFormatting sqref="F7">
    <cfRule type="cellIs" dxfId="164" priority="168" operator="between">
      <formula>44</formula>
      <formula>87</formula>
    </cfRule>
    <cfRule type="cellIs" dxfId="163" priority="169" operator="lessThanOrEqual">
      <formula>43</formula>
    </cfRule>
    <cfRule type="cellIs" dxfId="162" priority="170" operator="greaterThanOrEqual">
      <formula>88</formula>
    </cfRule>
  </conditionalFormatting>
  <conditionalFormatting sqref="F8">
    <cfRule type="cellIs" dxfId="161" priority="166" operator="between">
      <formula>114.09</formula>
      <formula>119.9</formula>
    </cfRule>
    <cfRule type="cellIs" dxfId="160" priority="167" operator="lessThan">
      <formula>114.09</formula>
    </cfRule>
  </conditionalFormatting>
  <conditionalFormatting sqref="F8:F9">
    <cfRule type="cellIs" dxfId="159" priority="165" operator="equal">
      <formula>120</formula>
    </cfRule>
  </conditionalFormatting>
  <conditionalFormatting sqref="F9">
    <cfRule type="cellIs" dxfId="158" priority="163" operator="between">
      <formula>109.86</formula>
      <formula>119.9</formula>
    </cfRule>
    <cfRule type="cellIs" dxfId="157" priority="164" operator="lessThan">
      <formula>109.86</formula>
    </cfRule>
  </conditionalFormatting>
  <conditionalFormatting sqref="F10">
    <cfRule type="cellIs" dxfId="156" priority="161" operator="between">
      <formula>62</formula>
      <formula>92</formula>
    </cfRule>
    <cfRule type="cellIs" dxfId="155" priority="162" operator="lessThanOrEqual">
      <formula>61</formula>
    </cfRule>
  </conditionalFormatting>
  <conditionalFormatting sqref="F10:F11">
    <cfRule type="cellIs" dxfId="154" priority="160" operator="greaterThanOrEqual">
      <formula>93</formula>
    </cfRule>
  </conditionalFormatting>
  <conditionalFormatting sqref="F11">
    <cfRule type="cellIs" dxfId="153" priority="158" operator="between">
      <formula>57</formula>
      <formula>92</formula>
    </cfRule>
    <cfRule type="cellIs" dxfId="152" priority="159" operator="lessThanOrEqual">
      <formula>56</formula>
    </cfRule>
  </conditionalFormatting>
  <conditionalFormatting sqref="F12:F13">
    <cfRule type="cellIs" dxfId="151" priority="155" operator="between">
      <formula>89</formula>
      <formula>91</formula>
    </cfRule>
    <cfRule type="cellIs" dxfId="150" priority="156" operator="lessThanOrEqual">
      <formula>88</formula>
    </cfRule>
    <cfRule type="cellIs" dxfId="149" priority="157" operator="greaterThanOrEqual">
      <formula>92</formula>
    </cfRule>
  </conditionalFormatting>
  <conditionalFormatting sqref="F14">
    <cfRule type="cellIs" dxfId="148" priority="152" operator="between">
      <formula>80</formula>
      <formula>83</formula>
    </cfRule>
    <cfRule type="cellIs" dxfId="147" priority="153" operator="lessThanOrEqual">
      <formula>79</formula>
    </cfRule>
    <cfRule type="cellIs" dxfId="146" priority="154" operator="greaterThanOrEqual">
      <formula>84</formula>
    </cfRule>
  </conditionalFormatting>
  <conditionalFormatting sqref="F15">
    <cfRule type="cellIs" dxfId="145" priority="149" operator="between">
      <formula>73</formula>
      <formula>76</formula>
    </cfRule>
    <cfRule type="cellIs" dxfId="144" priority="150" operator="lessThanOrEqual">
      <formula>72</formula>
    </cfRule>
    <cfRule type="cellIs" dxfId="143" priority="151" operator="greaterThanOrEqual">
      <formula>77</formula>
    </cfRule>
  </conditionalFormatting>
  <conditionalFormatting sqref="F16">
    <cfRule type="cellIs" dxfId="142" priority="146" operator="between">
      <formula>84</formula>
      <formula>87</formula>
    </cfRule>
    <cfRule type="cellIs" dxfId="141" priority="147" operator="lessThanOrEqual">
      <formula>83</formula>
    </cfRule>
    <cfRule type="cellIs" dxfId="140" priority="148" operator="greaterThanOrEqual">
      <formula>88</formula>
    </cfRule>
  </conditionalFormatting>
  <conditionalFormatting sqref="F17">
    <cfRule type="cellIs" dxfId="139" priority="143" operator="between">
      <formula>0.001</formula>
      <formula>0.0388</formula>
    </cfRule>
    <cfRule type="cellIs" dxfId="138" priority="144" operator="greaterThanOrEqual">
      <formula>0.0388</formula>
    </cfRule>
    <cfRule type="cellIs" dxfId="137" priority="145" operator="lessThanOrEqual">
      <formula>0.00001</formula>
    </cfRule>
  </conditionalFormatting>
  <conditionalFormatting sqref="F18">
    <cfRule type="cellIs" dxfId="136" priority="140" operator="between">
      <formula>0.0001</formula>
      <formula>0.0295</formula>
    </cfRule>
    <cfRule type="cellIs" dxfId="135" priority="141" operator="greaterThanOrEqual">
      <formula>0.0296</formula>
    </cfRule>
    <cfRule type="cellIs" dxfId="134" priority="142" operator="lessThan">
      <formula>0.0001</formula>
    </cfRule>
  </conditionalFormatting>
  <conditionalFormatting sqref="F19">
    <cfRule type="cellIs" dxfId="133" priority="137" operator="between">
      <formula>0.1832</formula>
      <formula>0.5857</formula>
    </cfRule>
    <cfRule type="cellIs" dxfId="132" priority="138" operator="greaterThanOrEqual">
      <formula>0.5856</formula>
    </cfRule>
    <cfRule type="cellIs" dxfId="131" priority="139" operator="lessThanOrEqual">
      <formula>0.1831</formula>
    </cfRule>
  </conditionalFormatting>
  <conditionalFormatting sqref="F20">
    <cfRule type="cellIs" dxfId="130" priority="134" operator="between">
      <formula>0.3746</formula>
      <formula>0.927</formula>
    </cfRule>
    <cfRule type="cellIs" dxfId="129" priority="135" operator="lessThan">
      <formula>0.3746</formula>
    </cfRule>
    <cfRule type="cellIs" dxfId="128" priority="136" operator="greaterThan">
      <formula>0.927</formula>
    </cfRule>
  </conditionalFormatting>
  <conditionalFormatting sqref="F21">
    <cfRule type="cellIs" dxfId="127" priority="131" operator="between">
      <formula>0.2932</formula>
      <formula>0.7869</formula>
    </cfRule>
    <cfRule type="cellIs" dxfId="126" priority="132" operator="lessThan">
      <formula>0.2932</formula>
    </cfRule>
    <cfRule type="cellIs" dxfId="125" priority="133" operator="greaterThan">
      <formula>0.7869</formula>
    </cfRule>
  </conditionalFormatting>
  <conditionalFormatting sqref="F22">
    <cfRule type="cellIs" dxfId="124" priority="128" operator="between">
      <formula>0.487</formula>
      <formula>1.1756</formula>
    </cfRule>
    <cfRule type="cellIs" dxfId="123" priority="129" operator="lessThan">
      <formula>0.487</formula>
    </cfRule>
    <cfRule type="cellIs" dxfId="122" priority="130" operator="greaterThan">
      <formula>1.1756</formula>
    </cfRule>
  </conditionalFormatting>
  <conditionalFormatting sqref="F23">
    <cfRule type="cellIs" dxfId="121" priority="125" operator="between">
      <formula>0.4235</formula>
      <formula>1.0148</formula>
    </cfRule>
    <cfRule type="cellIs" dxfId="120" priority="126" operator="greaterThan">
      <formula>1.0148</formula>
    </cfRule>
    <cfRule type="cellIs" dxfId="119" priority="127" operator="lessThan">
      <formula>0.4235</formula>
    </cfRule>
  </conditionalFormatting>
  <conditionalFormatting sqref="F24">
    <cfRule type="cellIs" dxfId="118" priority="122" operator="between">
      <formula>0.2375</formula>
      <formula>0.5635</formula>
    </cfRule>
    <cfRule type="cellIs" dxfId="117" priority="123" operator="lessThan">
      <formula>0.2375</formula>
    </cfRule>
    <cfRule type="cellIs" dxfId="116" priority="124" operator="greaterThan">
      <formula>0.5635</formula>
    </cfRule>
  </conditionalFormatting>
  <conditionalFormatting sqref="F25">
    <cfRule type="cellIs" dxfId="115" priority="119" operator="between">
      <formula>165.44</formula>
      <formula>189.46</formula>
    </cfRule>
    <cfRule type="cellIs" dxfId="114" priority="120" operator="lessThan">
      <formula>165.44</formula>
    </cfRule>
    <cfRule type="cellIs" dxfId="113" priority="121" operator="greaterThan">
      <formula>189.46</formula>
    </cfRule>
  </conditionalFormatting>
  <conditionalFormatting sqref="F26">
    <cfRule type="cellIs" dxfId="112" priority="116" operator="between">
      <formula>1</formula>
      <formula>1</formula>
    </cfRule>
    <cfRule type="cellIs" dxfId="111" priority="117" operator="lessThanOrEqual">
      <formula>0.99</formula>
    </cfRule>
    <cfRule type="cellIs" dxfId="110" priority="118" operator="greaterThanOrEqual">
      <formula>1.01</formula>
    </cfRule>
  </conditionalFormatting>
  <conditionalFormatting sqref="G5">
    <cfRule type="expression" dxfId="109" priority="19" stopIfTrue="1">
      <formula>$F$5="Declined to Report"</formula>
    </cfRule>
    <cfRule type="expression" dxfId="108" priority="39" stopIfTrue="1">
      <formula>$F$5="Not Available"</formula>
    </cfRule>
    <cfRule type="expression" dxfId="107" priority="109">
      <formula>AND($F$5&lt;98,$F$5&gt;63)</formula>
    </cfRule>
    <cfRule type="expression" dxfId="106" priority="110">
      <formula>$F$5&lt;64</formula>
    </cfRule>
    <cfRule type="expression" dxfId="105" priority="111">
      <formula>$F$5&gt;97</formula>
    </cfRule>
  </conditionalFormatting>
  <conditionalFormatting sqref="G6">
    <cfRule type="expression" dxfId="104" priority="18">
      <formula>$F$6="Declined to Report"</formula>
    </cfRule>
    <cfRule type="expression" dxfId="103" priority="38">
      <formula>$F$6="Not Available"</formula>
    </cfRule>
    <cfRule type="expression" dxfId="102" priority="106">
      <formula>$F$6&lt;=66</formula>
    </cfRule>
    <cfRule type="expression" dxfId="101" priority="107">
      <formula>AND($F$6&lt;98,$F$6&gt;66)</formula>
    </cfRule>
    <cfRule type="expression" dxfId="100" priority="108">
      <formula>$F$6&gt;=98</formula>
    </cfRule>
  </conditionalFormatting>
  <conditionalFormatting sqref="G7">
    <cfRule type="expression" dxfId="99" priority="17" stopIfTrue="1">
      <formula>$F$7="Declined to Report"</formula>
    </cfRule>
    <cfRule type="expression" dxfId="98" priority="37" stopIfTrue="1">
      <formula>$F$7="Not Available"</formula>
    </cfRule>
    <cfRule type="expression" dxfId="97" priority="65">
      <formula>AND($F$7&lt;88,$F$7&gt;43)</formula>
    </cfRule>
    <cfRule type="expression" dxfId="96" priority="66">
      <formula>$F$7&lt;=43</formula>
    </cfRule>
    <cfRule type="expression" dxfId="95" priority="105">
      <formula>$F$7&gt;=88</formula>
    </cfRule>
  </conditionalFormatting>
  <conditionalFormatting sqref="G8">
    <cfRule type="expression" dxfId="94" priority="22" stopIfTrue="1">
      <formula>$F$8="Declined to Report"</formula>
    </cfRule>
    <cfRule type="expression" dxfId="93" priority="36" stopIfTrue="1">
      <formula>$F$8="Not Available"</formula>
    </cfRule>
    <cfRule type="expression" dxfId="92" priority="64">
      <formula>AND($F$8&lt;120,$F$8&gt;114.08)</formula>
    </cfRule>
    <cfRule type="expression" dxfId="91" priority="67">
      <formula>$F$8&lt;=114.08</formula>
    </cfRule>
    <cfRule type="expression" dxfId="90" priority="104">
      <formula>$F$8=120</formula>
    </cfRule>
  </conditionalFormatting>
  <conditionalFormatting sqref="G9">
    <cfRule type="expression" dxfId="89" priority="21">
      <formula>$F$9="Declined to Report"</formula>
    </cfRule>
    <cfRule type="expression" dxfId="88" priority="35">
      <formula>$F$9="Not Available"</formula>
    </cfRule>
    <cfRule type="expression" dxfId="87" priority="63">
      <formula>AND($F$9&lt;120,$F$9&gt;109.85)</formula>
    </cfRule>
    <cfRule type="expression" dxfId="86" priority="68">
      <formula>$F$9&lt;109.86</formula>
    </cfRule>
    <cfRule type="expression" dxfId="85" priority="103">
      <formula>$F$9=120</formula>
    </cfRule>
  </conditionalFormatting>
  <conditionalFormatting sqref="G10">
    <cfRule type="expression" dxfId="84" priority="20">
      <formula>$F$10="Declined to Report"</formula>
    </cfRule>
    <cfRule type="expression" dxfId="83" priority="34">
      <formula>$F$10="Not Available"</formula>
    </cfRule>
    <cfRule type="expression" dxfId="82" priority="62">
      <formula>AND($F$10&lt;93,$F$10&gt;61)</formula>
    </cfRule>
    <cfRule type="expression" dxfId="81" priority="69">
      <formula>$F$10&lt;=61</formula>
    </cfRule>
    <cfRule type="expression" dxfId="80" priority="102">
      <formula>$F$10&gt;=93</formula>
    </cfRule>
  </conditionalFormatting>
  <conditionalFormatting sqref="G11">
    <cfRule type="expression" dxfId="79" priority="16">
      <formula>$F$11="Declined to Report"</formula>
    </cfRule>
    <cfRule type="expression" dxfId="78" priority="33">
      <formula>$F$11="Not Available"</formula>
    </cfRule>
    <cfRule type="expression" dxfId="77" priority="61">
      <formula>AND($F$11&lt;93,$F$11&gt;56)</formula>
    </cfRule>
    <cfRule type="expression" dxfId="76" priority="70">
      <formula>$F$11&lt;=56</formula>
    </cfRule>
    <cfRule type="expression" dxfId="75" priority="101">
      <formula>$F$11&gt;=93</formula>
    </cfRule>
  </conditionalFormatting>
  <conditionalFormatting sqref="G12">
    <cfRule type="expression" dxfId="74" priority="15">
      <formula>$F$12="Declined to Report"</formula>
    </cfRule>
    <cfRule type="expression" dxfId="73" priority="32">
      <formula>$F$12="Not Available"</formula>
    </cfRule>
    <cfRule type="expression" dxfId="72" priority="60">
      <formula>AND($F$12&lt;92,$F$12&gt;88)</formula>
    </cfRule>
    <cfRule type="expression" dxfId="71" priority="71">
      <formula>$F$12&lt;=88</formula>
    </cfRule>
    <cfRule type="expression" dxfId="70" priority="100">
      <formula>$F$12&gt;=92</formula>
    </cfRule>
  </conditionalFormatting>
  <conditionalFormatting sqref="G13">
    <cfRule type="expression" dxfId="69" priority="14">
      <formula>$F$13="Declined to Report"</formula>
    </cfRule>
    <cfRule type="expression" dxfId="68" priority="31">
      <formula>$F$13="Not Available"</formula>
    </cfRule>
    <cfRule type="expression" dxfId="67" priority="59">
      <formula>AND($F$13&lt;92,$F$13&gt;88)</formula>
    </cfRule>
    <cfRule type="expression" dxfId="66" priority="72">
      <formula>$F$13&lt;=88</formula>
    </cfRule>
    <cfRule type="expression" dxfId="65" priority="99">
      <formula>$F$13&gt;=92</formula>
    </cfRule>
  </conditionalFormatting>
  <conditionalFormatting sqref="G14">
    <cfRule type="expression" dxfId="64" priority="13">
      <formula>$F$14="Declined to Report"</formula>
    </cfRule>
    <cfRule type="expression" dxfId="63" priority="30">
      <formula>$F$14="Not Available"</formula>
    </cfRule>
    <cfRule type="expression" dxfId="62" priority="58">
      <formula>AND($F$14&lt;84,$F$14&gt;79)</formula>
    </cfRule>
    <cfRule type="expression" dxfId="61" priority="73">
      <formula>$F$14&lt;=79</formula>
    </cfRule>
    <cfRule type="expression" dxfId="60" priority="98">
      <formula>$F$14&gt;=84</formula>
    </cfRule>
  </conditionalFormatting>
  <conditionalFormatting sqref="G15">
    <cfRule type="expression" dxfId="59" priority="12">
      <formula>$F$15="Declined to Report"</formula>
    </cfRule>
    <cfRule type="expression" dxfId="58" priority="29">
      <formula>$F$15="Not Available"</formula>
    </cfRule>
    <cfRule type="expression" dxfId="57" priority="57">
      <formula>AND($F$15&lt;77,$F$15&gt;72)</formula>
    </cfRule>
    <cfRule type="expression" dxfId="56" priority="74">
      <formula>$F$15&lt;=72</formula>
    </cfRule>
    <cfRule type="expression" dxfId="55" priority="97">
      <formula>$F$15&gt;=77</formula>
    </cfRule>
  </conditionalFormatting>
  <conditionalFormatting sqref="G16">
    <cfRule type="expression" dxfId="54" priority="11">
      <formula>$F$16="Declined to Report"</formula>
    </cfRule>
    <cfRule type="expression" dxfId="53" priority="28">
      <formula>$F$16="Not Available"</formula>
    </cfRule>
    <cfRule type="expression" dxfId="52" priority="56">
      <formula>AND($F$16&lt;88,$F$16&gt;83)</formula>
    </cfRule>
    <cfRule type="expression" dxfId="51" priority="75">
      <formula>$F$16&lt;=83</formula>
    </cfRule>
    <cfRule type="expression" dxfId="50" priority="96">
      <formula>$F$16&gt;=88</formula>
    </cfRule>
  </conditionalFormatting>
  <conditionalFormatting sqref="G17">
    <cfRule type="expression" dxfId="49" priority="10">
      <formula>$F$17="Declined to Report"</formula>
    </cfRule>
    <cfRule type="expression" dxfId="48" priority="27">
      <formula>$F$17="Not Available"</formula>
    </cfRule>
    <cfRule type="expression" dxfId="47" priority="55">
      <formula>AND($F$17&gt;0.0001,$F$17&lt;0.038)</formula>
    </cfRule>
    <cfRule type="expression" dxfId="46" priority="76">
      <formula>$F$17&gt;=0.038</formula>
    </cfRule>
    <cfRule type="expression" dxfId="45" priority="95">
      <formula>$F$17&lt;=0.00001</formula>
    </cfRule>
  </conditionalFormatting>
  <conditionalFormatting sqref="G18">
    <cfRule type="expression" dxfId="44" priority="9">
      <formula>$F$18="Declined to Report"</formula>
    </cfRule>
    <cfRule type="expression" dxfId="43" priority="26">
      <formula>$F$18="Not Available"</formula>
    </cfRule>
    <cfRule type="expression" dxfId="42" priority="54">
      <formula>AND($F$18&gt;0.0001,$F$18&lt;0.0296)</formula>
    </cfRule>
    <cfRule type="expression" dxfId="41" priority="77">
      <formula>$F$18&gt;=0.0296</formula>
    </cfRule>
    <cfRule type="expression" dxfId="40" priority="94">
      <formula>$F$18&lt;=0.0001</formula>
    </cfRule>
  </conditionalFormatting>
  <conditionalFormatting sqref="G19">
    <cfRule type="expression" dxfId="39" priority="8">
      <formula>$F$19="Declined to Report"</formula>
    </cfRule>
    <cfRule type="expression" dxfId="38" priority="25">
      <formula>$F$19="Not Available"</formula>
    </cfRule>
    <cfRule type="expression" dxfId="37" priority="53">
      <formula>AND($F$19&lt;0.5857,$F$19&gt;0.1831)</formula>
    </cfRule>
    <cfRule type="expression" dxfId="36" priority="78">
      <formula>$F$19&gt;=0.5856</formula>
    </cfRule>
    <cfRule type="expression" dxfId="35" priority="93">
      <formula>$F$19&lt;=0.1831</formula>
    </cfRule>
  </conditionalFormatting>
  <conditionalFormatting sqref="G20">
    <cfRule type="expression" dxfId="34" priority="7" stopIfTrue="1">
      <formula>$F$20="Declined to Report"</formula>
    </cfRule>
    <cfRule type="expression" dxfId="33" priority="45" stopIfTrue="1">
      <formula>$F$20="Not Available"</formula>
    </cfRule>
    <cfRule type="expression" dxfId="32" priority="52">
      <formula>AND($F$20&lt;0.928,$F$20&gt;0.3745)</formula>
    </cfRule>
    <cfRule type="expression" dxfId="31" priority="79">
      <formula>$F$20&gt;0.927</formula>
    </cfRule>
    <cfRule type="expression" dxfId="30" priority="92">
      <formula>$F$20&lt;0.3746</formula>
    </cfRule>
  </conditionalFormatting>
  <conditionalFormatting sqref="G21">
    <cfRule type="expression" dxfId="29" priority="6">
      <formula>$F$21="Declined to Report"</formula>
    </cfRule>
    <cfRule type="expression" dxfId="28" priority="44">
      <formula>$F$21="Not Available"</formula>
    </cfRule>
    <cfRule type="expression" dxfId="27" priority="51">
      <formula>AND($F$21&lt;0.787,$F$21&gt;0.2931)</formula>
    </cfRule>
    <cfRule type="expression" dxfId="26" priority="80">
      <formula>$F$21&gt;0.7869</formula>
    </cfRule>
    <cfRule type="expression" dxfId="25" priority="91">
      <formula>$F$21&lt;0.2932</formula>
    </cfRule>
  </conditionalFormatting>
  <conditionalFormatting sqref="G22">
    <cfRule type="expression" dxfId="24" priority="5">
      <formula>$F$22="Declined to Report"</formula>
    </cfRule>
    <cfRule type="expression" dxfId="23" priority="24">
      <formula>$F$22="Not Available"</formula>
    </cfRule>
    <cfRule type="expression" dxfId="22" priority="50">
      <formula>AND($F$22&gt;0.486,$F$22&lt;1.1757)</formula>
    </cfRule>
    <cfRule type="expression" dxfId="21" priority="81">
      <formula>$F$22&gt;1.1756</formula>
    </cfRule>
    <cfRule type="expression" dxfId="20" priority="90">
      <formula>$F$22&lt;0.487</formula>
    </cfRule>
  </conditionalFormatting>
  <conditionalFormatting sqref="G23">
    <cfRule type="expression" dxfId="19" priority="4" stopIfTrue="1">
      <formula>$F$23="Declined to Report"</formula>
    </cfRule>
    <cfRule type="expression" dxfId="18" priority="43" stopIfTrue="1">
      <formula>$F$23="Not Available"</formula>
    </cfRule>
    <cfRule type="expression" dxfId="17" priority="49">
      <formula>AND($F$23&gt;0.4234,$F$23&lt;1.0149)</formula>
    </cfRule>
    <cfRule type="expression" dxfId="16" priority="82">
      <formula>$F$23&gt;1.0148</formula>
    </cfRule>
    <cfRule type="expression" dxfId="15" priority="89">
      <formula>$F$23&lt;0.4235</formula>
    </cfRule>
  </conditionalFormatting>
  <conditionalFormatting sqref="G24">
    <cfRule type="expression" dxfId="14" priority="3" stopIfTrue="1">
      <formula>$F$24="Declined to Report"</formula>
    </cfRule>
    <cfRule type="expression" dxfId="13" priority="42" stopIfTrue="1">
      <formula>$F$24="Not Available"</formula>
    </cfRule>
    <cfRule type="expression" dxfId="12" priority="48">
      <formula>AND($F$24&gt;0.2374,$F$24&lt;0.5636)</formula>
    </cfRule>
    <cfRule type="expression" dxfId="11" priority="83">
      <formula>$F$24&gt;0.5635</formula>
    </cfRule>
    <cfRule type="expression" dxfId="10" priority="88">
      <formula>$F$24&lt;0.2375</formula>
    </cfRule>
  </conditionalFormatting>
  <conditionalFormatting sqref="G25">
    <cfRule type="expression" dxfId="9" priority="2" stopIfTrue="1">
      <formula>$F$25="Declined to Report"</formula>
    </cfRule>
    <cfRule type="expression" dxfId="8" priority="41" stopIfTrue="1">
      <formula>$F$25="Not Available"</formula>
    </cfRule>
    <cfRule type="expression" dxfId="7" priority="47">
      <formula>AND($F$25&gt;165.43,$F$25&lt;189.47)</formula>
    </cfRule>
    <cfRule type="expression" dxfId="6" priority="84">
      <formula>$F$25&gt;189.46</formula>
    </cfRule>
    <cfRule type="expression" dxfId="5" priority="87">
      <formula>$F$25&lt;165.44</formula>
    </cfRule>
  </conditionalFormatting>
  <conditionalFormatting sqref="G26">
    <cfRule type="expression" dxfId="4" priority="1" stopIfTrue="1">
      <formula>$F$26="Declined to Report"</formula>
    </cfRule>
    <cfRule type="expression" dxfId="3" priority="40" stopIfTrue="1">
      <formula>$F$26="Not Available"</formula>
    </cfRule>
    <cfRule type="expression" dxfId="2" priority="46">
      <formula>OR($F$26=1,$F$26=1)</formula>
    </cfRule>
    <cfRule type="expression" dxfId="1" priority="85">
      <formula>$F$26&gt;=1.01</formula>
    </cfRule>
    <cfRule type="expression" dxfId="0" priority="86">
      <formula>$F$26&lt;=0.99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YU52FPMFMMT7-1977900663-358374</_dlc_DocId>
    <Date xmlns="c3ea5a7f-0794-451b-8053-72eb42be1c2d" xsi:nil="true"/>
    <lcf76f155ced4ddcb4097134ff3c332f xmlns="c3ea5a7f-0794-451b-8053-72eb42be1c2d">
      <Terms xmlns="http://schemas.microsoft.com/office/infopath/2007/PartnerControls"/>
    </lcf76f155ced4ddcb4097134ff3c332f>
    <TaxCatchAll xmlns="2647b5e8-e984-43ae-bdd2-00b2faccf1d1" xsi:nil="true"/>
    <_dlc_DocIdUrl xmlns="2647b5e8-e984-43ae-bdd2-00b2faccf1d1">
      <Url>https://leapfroggroup2.sharepoint.com/sites/TheLeapfrogGroup/_layouts/15/DocIdRedir.aspx?ID=YU52FPMFMMT7-1977900663-358374</Url>
      <Description>YU52FPMFMMT7-1977900663-358374</Description>
    </_dlc_DocIdUrl>
    <Memo xmlns="c3ea5a7f-0794-451b-8053-72eb42be1c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C4D92-C4D4-4341-A2FC-2AF9A9CDF7D5}">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2.xml><?xml version="1.0" encoding="utf-8"?>
<ds:datastoreItem xmlns:ds="http://schemas.openxmlformats.org/officeDocument/2006/customXml" ds:itemID="{CDA409FF-7419-4082-B98A-66A32733FEC1}">
  <ds:schemaRefs>
    <ds:schemaRef ds:uri="http://schemas.microsoft.com/sharepoint/v3/contenttype/forms"/>
  </ds:schemaRefs>
</ds:datastoreItem>
</file>

<file path=customXml/itemProps3.xml><?xml version="1.0" encoding="utf-8"?>
<ds:datastoreItem xmlns:ds="http://schemas.openxmlformats.org/officeDocument/2006/customXml" ds:itemID="{77C0F079-2B81-4ACA-80FA-677767C53BE6}">
  <ds:schemaRefs>
    <ds:schemaRef ds:uri="http://schemas.microsoft.com/sharepoint/events"/>
  </ds:schemaRefs>
</ds:datastoreItem>
</file>

<file path=customXml/itemProps4.xml><?xml version="1.0" encoding="utf-8"?>
<ds:datastoreItem xmlns:ds="http://schemas.openxmlformats.org/officeDocument/2006/customXml" ds:itemID="{9E85DFE0-B607-4F77-8E6C-A06185118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Dictionary</vt:lpstr>
      <vt:lpstr>Measure Directory</vt:lpstr>
      <vt:lpstr>Usernames</vt:lpstr>
      <vt:lpstr>System_Data</vt:lpstr>
      <vt:lpstr>National Benchmarks</vt:lpstr>
      <vt:lpstr>Hospital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Eller</dc:creator>
  <cp:lastModifiedBy>Austin Edwards</cp:lastModifiedBy>
  <dcterms:created xsi:type="dcterms:W3CDTF">2023-04-03T15:18:15Z</dcterms:created>
  <dcterms:modified xsi:type="dcterms:W3CDTF">2026-03-24T20:28:59Z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c0f026ca-190e-401d-aae0-653304cfb68c</vt:lpwstr>
  </property>
  <property fmtid="{D5CDD505-2E9C-101B-9397-08002B2CF9AE}" pid="4" name="MediaServiceImageTags">
    <vt:lpwstr/>
  </property>
</Properties>
</file>